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93378373bc896db/Desktop/"/>
    </mc:Choice>
  </mc:AlternateContent>
  <xr:revisionPtr revIDLastSave="25" documentId="8_{85EA188F-1F4C-4210-9D69-669FB950A4C7}" xr6:coauthVersionLast="47" xr6:coauthVersionMax="47" xr10:uidLastSave="{B630CD84-6C86-4E01-925F-A0B7D6094BDB}"/>
  <bookViews>
    <workbookView xWindow="-120" yWindow="-120" windowWidth="20730" windowHeight="11040" activeTab="3" xr2:uid="{4AC7EEDD-06CD-447C-8533-93FE4AF84A56}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" i="4" l="1"/>
  <c r="K10" i="1"/>
  <c r="K11" i="1"/>
  <c r="L7" i="4"/>
  <c r="F8" i="4"/>
  <c r="P6" i="4"/>
  <c r="P12" i="4" s="1"/>
  <c r="P13" i="4" s="1"/>
  <c r="AG9" i="3"/>
  <c r="AG7" i="3"/>
  <c r="S10" i="3"/>
  <c r="E10" i="3"/>
  <c r="S8" i="3"/>
  <c r="AO9" i="3"/>
  <c r="AO7" i="3"/>
  <c r="AA10" i="3"/>
  <c r="AA8" i="3"/>
  <c r="M8" i="3"/>
  <c r="M10" i="3"/>
  <c r="E8" i="3"/>
  <c r="J43" i="1"/>
  <c r="J41" i="1"/>
  <c r="J40" i="1"/>
  <c r="M10" i="1"/>
  <c r="F9" i="4"/>
  <c r="I8" i="4"/>
  <c r="K9" i="4" l="1"/>
  <c r="AB4" i="4"/>
  <c r="AC4" i="4" s="1"/>
  <c r="L9" i="4"/>
  <c r="R13" i="4"/>
  <c r="AC5" i="4" s="1"/>
  <c r="D13" i="5"/>
  <c r="I7" i="5"/>
  <c r="I13" i="5"/>
  <c r="N5" i="5"/>
  <c r="J13" i="5"/>
  <c r="AV10" i="3"/>
  <c r="AY10" i="3"/>
  <c r="AV11" i="3"/>
  <c r="AY11" i="3"/>
  <c r="AV12" i="3"/>
  <c r="AY12" i="3"/>
  <c r="AV8" i="3"/>
  <c r="AY8" i="3"/>
  <c r="AV9" i="3"/>
  <c r="AY9" i="3"/>
  <c r="I9" i="5"/>
  <c r="I11" i="5" s="1"/>
  <c r="C13" i="5"/>
  <c r="C7" i="5"/>
  <c r="I8" i="5"/>
  <c r="C11" i="5"/>
  <c r="C9" i="5"/>
  <c r="K25" i="5"/>
  <c r="K26" i="5"/>
  <c r="K27" i="5"/>
  <c r="K28" i="5"/>
  <c r="K24" i="5"/>
  <c r="K33" i="5" s="1"/>
  <c r="C8" i="5" s="1"/>
  <c r="L12" i="4"/>
  <c r="I12" i="4"/>
  <c r="F12" i="4"/>
  <c r="L11" i="4"/>
  <c r="I11" i="4"/>
  <c r="F11" i="4"/>
  <c r="L10" i="4"/>
  <c r="I10" i="4"/>
  <c r="F10" i="4"/>
  <c r="I9" i="4"/>
  <c r="I7" i="4"/>
  <c r="F7" i="4"/>
  <c r="AV7" i="3"/>
  <c r="AY7" i="3"/>
  <c r="AY6" i="3"/>
  <c r="AV6" i="3"/>
  <c r="AJ11" i="3"/>
  <c r="AK11" i="3" s="1"/>
  <c r="AJ10" i="3"/>
  <c r="AK10" i="3" s="1"/>
  <c r="AJ8" i="3"/>
  <c r="AK8" i="3" s="1"/>
  <c r="AL7" i="3"/>
  <c r="AL8" i="3" s="1"/>
  <c r="AL9" i="3" s="1"/>
  <c r="AL10" i="3" s="1"/>
  <c r="AL11" i="3" s="1"/>
  <c r="V11" i="3"/>
  <c r="W11" i="3" s="1"/>
  <c r="J39" i="1"/>
  <c r="J38" i="1"/>
  <c r="J36" i="1"/>
  <c r="J35" i="1"/>
  <c r="J34" i="1"/>
  <c r="J33" i="1"/>
  <c r="L10" i="1"/>
  <c r="L32" i="1"/>
  <c r="H11" i="1"/>
  <c r="F10" i="1"/>
  <c r="L9" i="1"/>
  <c r="X7" i="3"/>
  <c r="X8" i="3" s="1"/>
  <c r="X9" i="3" s="1"/>
  <c r="X10" i="3" s="1"/>
  <c r="X11" i="3" s="1"/>
  <c r="X12" i="3" s="1"/>
  <c r="K7" i="3"/>
  <c r="J7" i="3"/>
  <c r="J8" i="3" s="1"/>
  <c r="AN12" i="3"/>
  <c r="Z13" i="3"/>
  <c r="Z14" i="3"/>
  <c r="Z15" i="3"/>
  <c r="Z16" i="3"/>
  <c r="Z17" i="3"/>
  <c r="Z18" i="3"/>
  <c r="L13" i="3"/>
  <c r="L14" i="3"/>
  <c r="L15" i="3"/>
  <c r="L16" i="3"/>
  <c r="L17" i="3"/>
  <c r="L18" i="3"/>
  <c r="L19" i="3"/>
  <c r="L20" i="3"/>
  <c r="L6" i="3"/>
  <c r="AN20" i="3"/>
  <c r="AK20" i="3"/>
  <c r="AH20" i="3"/>
  <c r="AN19" i="3"/>
  <c r="AK19" i="3"/>
  <c r="AH19" i="3"/>
  <c r="AN18" i="3"/>
  <c r="AK18" i="3"/>
  <c r="AH18" i="3"/>
  <c r="AK17" i="3"/>
  <c r="AH17" i="3"/>
  <c r="AK16" i="3"/>
  <c r="AH16" i="3"/>
  <c r="AN15" i="3"/>
  <c r="AK15" i="3"/>
  <c r="AH15" i="3"/>
  <c r="AK14" i="3"/>
  <c r="AH14" i="3"/>
  <c r="AK13" i="3"/>
  <c r="AH13" i="3"/>
  <c r="AK12" i="3"/>
  <c r="AH12" i="3"/>
  <c r="AH11" i="3"/>
  <c r="AH10" i="3"/>
  <c r="AK9" i="3"/>
  <c r="AH9" i="3"/>
  <c r="AH8" i="3"/>
  <c r="AK7" i="3"/>
  <c r="AH7" i="3"/>
  <c r="AN6" i="3"/>
  <c r="AK6" i="3"/>
  <c r="AH6" i="3"/>
  <c r="Z20" i="3"/>
  <c r="W20" i="3"/>
  <c r="T20" i="3"/>
  <c r="Z19" i="3"/>
  <c r="W19" i="3"/>
  <c r="T19" i="3"/>
  <c r="W18" i="3"/>
  <c r="T18" i="3"/>
  <c r="W17" i="3"/>
  <c r="T17" i="3"/>
  <c r="W16" i="3"/>
  <c r="T16" i="3"/>
  <c r="W15" i="3"/>
  <c r="T15" i="3"/>
  <c r="W14" i="3"/>
  <c r="T14" i="3"/>
  <c r="W13" i="3"/>
  <c r="T13" i="3"/>
  <c r="W12" i="3"/>
  <c r="T12" i="3"/>
  <c r="T11" i="3"/>
  <c r="W10" i="3"/>
  <c r="T10" i="3"/>
  <c r="W9" i="3"/>
  <c r="T9" i="3"/>
  <c r="W8" i="3"/>
  <c r="T8" i="3"/>
  <c r="W7" i="3"/>
  <c r="T7" i="3"/>
  <c r="Z6" i="3"/>
  <c r="W6" i="3"/>
  <c r="T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I20" i="3"/>
  <c r="F20" i="3"/>
  <c r="I19" i="3"/>
  <c r="I18" i="3"/>
  <c r="I17" i="3"/>
  <c r="I16" i="3"/>
  <c r="I15" i="3"/>
  <c r="I14" i="3"/>
  <c r="I13" i="3"/>
  <c r="I10" i="3"/>
  <c r="I9" i="3"/>
  <c r="I8" i="3"/>
  <c r="I7" i="3"/>
  <c r="I6" i="3"/>
  <c r="F6" i="3"/>
  <c r="L30" i="2"/>
  <c r="L6" i="2"/>
  <c r="L10" i="2"/>
  <c r="L15" i="2"/>
  <c r="L18" i="2"/>
  <c r="L19" i="2"/>
  <c r="L20" i="2"/>
  <c r="K15" i="1"/>
  <c r="L14" i="1"/>
  <c r="K14" i="1"/>
  <c r="K12" i="1"/>
  <c r="L33" i="2"/>
  <c r="K31" i="2"/>
  <c r="L17" i="1"/>
  <c r="L16" i="1"/>
  <c r="L15" i="1"/>
  <c r="L13" i="1"/>
  <c r="K17" i="1"/>
  <c r="J34" i="2"/>
  <c r="J35" i="2" s="1"/>
  <c r="L35" i="2" s="1"/>
  <c r="K34" i="2"/>
  <c r="J31" i="2"/>
  <c r="J32" i="2" s="1"/>
  <c r="L32" i="2" s="1"/>
  <c r="I34" i="1"/>
  <c r="L33" i="1"/>
  <c r="J11" i="2"/>
  <c r="J12" i="2" s="1"/>
  <c r="J13" i="2" s="1"/>
  <c r="J14" i="2" s="1"/>
  <c r="J16" i="2" s="1"/>
  <c r="J17" i="2" s="1"/>
  <c r="J7" i="2"/>
  <c r="J8" i="2" s="1"/>
  <c r="I14" i="2"/>
  <c r="I13" i="2"/>
  <c r="I9" i="2"/>
  <c r="I8" i="2"/>
  <c r="I40" i="2"/>
  <c r="F40" i="2"/>
  <c r="I39" i="2"/>
  <c r="F39" i="2"/>
  <c r="I38" i="2"/>
  <c r="F38" i="2"/>
  <c r="I37" i="2"/>
  <c r="F37" i="2"/>
  <c r="I36" i="2"/>
  <c r="F36" i="2"/>
  <c r="I35" i="2"/>
  <c r="F35" i="2"/>
  <c r="I34" i="2"/>
  <c r="F34" i="2"/>
  <c r="I33" i="2"/>
  <c r="F33" i="2"/>
  <c r="I32" i="2"/>
  <c r="F32" i="2"/>
  <c r="I31" i="2"/>
  <c r="F31" i="2"/>
  <c r="I30" i="2"/>
  <c r="F30" i="2"/>
  <c r="I7" i="2"/>
  <c r="I10" i="2"/>
  <c r="I11" i="2"/>
  <c r="I12" i="2"/>
  <c r="I15" i="2"/>
  <c r="I16" i="2"/>
  <c r="I17" i="2"/>
  <c r="I18" i="2"/>
  <c r="I19" i="2"/>
  <c r="F7" i="2"/>
  <c r="F10" i="2"/>
  <c r="F11" i="2"/>
  <c r="L11" i="2" s="1"/>
  <c r="L12" i="2" s="1"/>
  <c r="L13" i="2" s="1"/>
  <c r="L14" i="2" s="1"/>
  <c r="L16" i="2" s="1"/>
  <c r="L17" i="2" s="1"/>
  <c r="F12" i="2"/>
  <c r="F15" i="2"/>
  <c r="F16" i="2"/>
  <c r="F17" i="2"/>
  <c r="F18" i="2"/>
  <c r="F19" i="2"/>
  <c r="F20" i="2"/>
  <c r="I20" i="2"/>
  <c r="I6" i="2"/>
  <c r="F6" i="2"/>
  <c r="H43" i="1"/>
  <c r="I43" i="1"/>
  <c r="I42" i="1"/>
  <c r="I41" i="1"/>
  <c r="I40" i="1"/>
  <c r="I37" i="1"/>
  <c r="I38" i="1"/>
  <c r="I39" i="1"/>
  <c r="I44" i="1"/>
  <c r="I45" i="1"/>
  <c r="I46" i="1"/>
  <c r="I36" i="1"/>
  <c r="I35" i="1"/>
  <c r="I33" i="1"/>
  <c r="J32" i="1"/>
  <c r="F35" i="1"/>
  <c r="F32" i="1"/>
  <c r="J15" i="1"/>
  <c r="J16" i="1" s="1"/>
  <c r="J17" i="1" s="1"/>
  <c r="AC6" i="4" l="1"/>
  <c r="AC7" i="4" s="1"/>
  <c r="AZ8" i="3"/>
  <c r="AZ6" i="3"/>
  <c r="AZ7" i="3"/>
  <c r="L7" i="3"/>
  <c r="BA6" i="3" s="1"/>
  <c r="Z7" i="3"/>
  <c r="K8" i="3"/>
  <c r="L8" i="3" s="1"/>
  <c r="Z8" i="3"/>
  <c r="Z9" i="3" s="1"/>
  <c r="Z10" i="3" s="1"/>
  <c r="Z11" i="3" s="1"/>
  <c r="Z12" i="3" s="1"/>
  <c r="AN7" i="3"/>
  <c r="AN8" i="3" s="1"/>
  <c r="AN9" i="3" s="1"/>
  <c r="AN10" i="3" s="1"/>
  <c r="AN11" i="3" s="1"/>
  <c r="AN13" i="3"/>
  <c r="AN14" i="3" s="1"/>
  <c r="AN16" i="3" s="1"/>
  <c r="AN17" i="3" s="1"/>
  <c r="J9" i="3"/>
  <c r="AZ9" i="3" s="1"/>
  <c r="L34" i="2"/>
  <c r="L7" i="2"/>
  <c r="L8" i="2" s="1"/>
  <c r="L9" i="2" s="1"/>
  <c r="L31" i="2"/>
  <c r="J36" i="2"/>
  <c r="K37" i="2" s="1"/>
  <c r="K13" i="1"/>
  <c r="H12" i="1"/>
  <c r="J11" i="1"/>
  <c r="J12" i="1" s="1"/>
  <c r="J13" i="1" s="1"/>
  <c r="H13" i="1"/>
  <c r="L46" i="1"/>
  <c r="F46" i="1"/>
  <c r="L45" i="1"/>
  <c r="F45" i="1"/>
  <c r="L44" i="1"/>
  <c r="F44" i="1"/>
  <c r="F43" i="1"/>
  <c r="L42" i="1"/>
  <c r="F42" i="1"/>
  <c r="F39" i="1"/>
  <c r="F38" i="1"/>
  <c r="L37" i="1"/>
  <c r="F37" i="1"/>
  <c r="I32" i="1"/>
  <c r="L31" i="1"/>
  <c r="L34" i="1" s="1"/>
  <c r="L35" i="1" s="1"/>
  <c r="L36" i="1" s="1"/>
  <c r="I31" i="1"/>
  <c r="F31" i="1"/>
  <c r="L18" i="1"/>
  <c r="L19" i="1"/>
  <c r="L20" i="1"/>
  <c r="BA8" i="3" l="1"/>
  <c r="BA7" i="3"/>
  <c r="K9" i="3"/>
  <c r="K10" i="3" s="1"/>
  <c r="K11" i="3" s="1"/>
  <c r="K12" i="3" s="1"/>
  <c r="J10" i="3"/>
  <c r="AZ10" i="3" s="1"/>
  <c r="L36" i="2"/>
  <c r="J37" i="2"/>
  <c r="L38" i="1"/>
  <c r="L39" i="1" s="1"/>
  <c r="L40" i="1" s="1"/>
  <c r="L41" i="1" s="1"/>
  <c r="L43" i="1" s="1"/>
  <c r="K16" i="1"/>
  <c r="H16" i="1"/>
  <c r="H17" i="1" s="1"/>
  <c r="I17" i="1" s="1"/>
  <c r="I20" i="1"/>
  <c r="F20" i="1"/>
  <c r="I19" i="1"/>
  <c r="F19" i="1"/>
  <c r="I18" i="1"/>
  <c r="F18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I9" i="1"/>
  <c r="F9" i="1"/>
  <c r="L9" i="3" l="1"/>
  <c r="BA9" i="3" s="1"/>
  <c r="H11" i="3"/>
  <c r="I11" i="3" s="1"/>
  <c r="L10" i="3"/>
  <c r="BA10" i="3" s="1"/>
  <c r="J11" i="3"/>
  <c r="AZ11" i="3" s="1"/>
  <c r="L37" i="2"/>
  <c r="L11" i="1"/>
  <c r="L12" i="1"/>
  <c r="H12" i="3" l="1"/>
  <c r="I12" i="3" s="1"/>
  <c r="L11" i="3"/>
  <c r="BA11" i="3" s="1"/>
  <c r="J12" i="3"/>
  <c r="AZ12" i="3" s="1"/>
  <c r="L12" i="3" l="1"/>
  <c r="BA12" i="3" s="1"/>
</calcChain>
</file>

<file path=xl/sharedStrings.xml><?xml version="1.0" encoding="utf-8"?>
<sst xmlns="http://schemas.openxmlformats.org/spreadsheetml/2006/main" count="236" uniqueCount="80">
  <si>
    <t xml:space="preserve">EMPRESA COMERCIAL </t>
  </si>
  <si>
    <t>ARTICULO</t>
  </si>
  <si>
    <t>REFERENCIA</t>
  </si>
  <si>
    <t xml:space="preserve">CODIGO </t>
  </si>
  <si>
    <t>METODO</t>
  </si>
  <si>
    <t>FECHA</t>
  </si>
  <si>
    <t>DETALLES</t>
  </si>
  <si>
    <t>ENTRADAS</t>
  </si>
  <si>
    <t>SALIDAS</t>
  </si>
  <si>
    <t>SALDOS</t>
  </si>
  <si>
    <t>CONCEPTO</t>
  </si>
  <si>
    <t>NO.FACTURA</t>
  </si>
  <si>
    <t>CANTIDAD</t>
  </si>
  <si>
    <t>VALOR UNITARIO</t>
  </si>
  <si>
    <t>VALOR TOTAL</t>
  </si>
  <si>
    <t>PMP</t>
  </si>
  <si>
    <t>FIFO</t>
  </si>
  <si>
    <t>PRODUCTO A</t>
  </si>
  <si>
    <t>PRODUCTO B</t>
  </si>
  <si>
    <t>PRODUCTO C</t>
  </si>
  <si>
    <t>Producto A: 250 unidades x $4.60 = $1150</t>
  </si>
  <si>
    <t>Producto B: 250 unidades x $5.20 = $1300</t>
  </si>
  <si>
    <t>Producto C: 50 unidades x $5.30 = $265</t>
  </si>
  <si>
    <t>Total antes del descuento: $1150 + $1300 + $265 = $2715</t>
  </si>
  <si>
    <t>Total con descuento: $2715 - $135.75 = $2579.25</t>
  </si>
  <si>
    <t>12 de ENERO</t>
  </si>
  <si>
    <t>Producto A: 200 unidades x $4.70 = $940</t>
  </si>
  <si>
    <t>Producto B: 300 unidades x $4.90 = $1470</t>
  </si>
  <si>
    <t>Producto C: 350 unidades x $5.20 = $1820</t>
  </si>
  <si>
    <t>16 de ENERO</t>
  </si>
  <si>
    <t>Total antes del descuento: $940 + $1470 + $1820 = $4230</t>
  </si>
  <si>
    <t>Descuento: $4230 x 0.07 = $296.10</t>
  </si>
  <si>
    <t>Total con descuento: $4230 - $296.10 = $3933.90</t>
  </si>
  <si>
    <t>VALOR TOTAL DEL INVENTARIO DE LOS PRODUCTOS A,B Y C</t>
  </si>
  <si>
    <t>Descuento: $2715 x 0.05 = $135.75</t>
  </si>
  <si>
    <t>VENTAS</t>
  </si>
  <si>
    <t>COSTO DE VENTAS</t>
  </si>
  <si>
    <t>UTILIDAD BRUTA</t>
  </si>
  <si>
    <t>GASTOS FIJOS</t>
  </si>
  <si>
    <t>UTILIDAD OPERATIVA</t>
  </si>
  <si>
    <t>UTILIDAD NETA</t>
  </si>
  <si>
    <t>ESTRUCTURA DEL COSTO</t>
  </si>
  <si>
    <t>MAT</t>
  </si>
  <si>
    <t>MOD</t>
  </si>
  <si>
    <t>GIF</t>
  </si>
  <si>
    <t>Materia prima X</t>
  </si>
  <si>
    <t>Materia prima C</t>
  </si>
  <si>
    <t>Materia prima B</t>
  </si>
  <si>
    <t>Materia prima G</t>
  </si>
  <si>
    <t>Materia prima F</t>
  </si>
  <si>
    <t>PRECIO UNITARIO</t>
  </si>
  <si>
    <t>TOTAL</t>
  </si>
  <si>
    <t>TOTAL:</t>
  </si>
  <si>
    <t>IMPUESTOS</t>
  </si>
  <si>
    <t>Unidades:</t>
  </si>
  <si>
    <t>UTILIDAD:</t>
  </si>
  <si>
    <t>Si la emrpresa desea utilidad de 75%</t>
  </si>
  <si>
    <t>Utilidad deseada=</t>
  </si>
  <si>
    <t>Si la empresa establece el precio de venta de:</t>
  </si>
  <si>
    <t>Total:</t>
  </si>
  <si>
    <t>Amortizaciones</t>
  </si>
  <si>
    <t>Reparaciones</t>
  </si>
  <si>
    <t>Seguros</t>
  </si>
  <si>
    <t>Compras de consumibles</t>
  </si>
  <si>
    <t>Suministros</t>
  </si>
  <si>
    <t>Costes indirectos imputados al proceso productivo:</t>
  </si>
  <si>
    <t>INICIO</t>
  </si>
  <si>
    <t>FINAL</t>
  </si>
  <si>
    <t>GASTOS</t>
  </si>
  <si>
    <t>Total de mano de obra:</t>
  </si>
  <si>
    <t>COMPRA DE INVENTARIO</t>
  </si>
  <si>
    <t>Precio ponderado:</t>
  </si>
  <si>
    <t>Final</t>
  </si>
  <si>
    <t xml:space="preserve">Compra </t>
  </si>
  <si>
    <t>Inicial</t>
  </si>
  <si>
    <t>Coste de producción</t>
  </si>
  <si>
    <t>Gastos imputados incurridos durante el año:</t>
  </si>
  <si>
    <t>Materias primas usadas en el proceso de produccion:( inicial y compra)</t>
  </si>
  <si>
    <t>Coste total de produccion:</t>
  </si>
  <si>
    <t>costo unitario (1000 productos):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</si>
</sst>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C0A]_-;\-* #,##0.00\ [$€-C0A]_-;_-* &quot;-&quot;??\ [$€-C0A]_-;_-@_-"/>
    <numFmt numFmtId="165" formatCode="_-[$$-80A]* #,##0.00_-;\-[$$-80A]* #,##0.00_-;_-[$$-80A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6" xfId="0" applyBorder="1"/>
    <xf numFmtId="16" fontId="0" fillId="0" borderId="6" xfId="0" applyNumberFormat="1" applyFill="1" applyBorder="1"/>
    <xf numFmtId="0" fontId="0" fillId="0" borderId="6" xfId="0" applyFill="1" applyBorder="1"/>
    <xf numFmtId="164" fontId="0" fillId="0" borderId="6" xfId="0" applyNumberFormat="1" applyFill="1" applyBorder="1"/>
    <xf numFmtId="164" fontId="0" fillId="6" borderId="6" xfId="0" applyNumberFormat="1" applyFill="1" applyBorder="1"/>
    <xf numFmtId="164" fontId="0" fillId="7" borderId="6" xfId="0" applyNumberFormat="1" applyFill="1" applyBorder="1"/>
    <xf numFmtId="16" fontId="0" fillId="8" borderId="6" xfId="0" applyNumberFormat="1" applyFill="1" applyBorder="1"/>
    <xf numFmtId="0" fontId="0" fillId="8" borderId="6" xfId="0" applyFill="1" applyBorder="1"/>
    <xf numFmtId="164" fontId="0" fillId="8" borderId="6" xfId="0" applyNumberFormat="1" applyFill="1" applyBorder="1"/>
    <xf numFmtId="0" fontId="0" fillId="0" borderId="0" xfId="0" applyFill="1"/>
    <xf numFmtId="164" fontId="0" fillId="0" borderId="0" xfId="0" applyNumberFormat="1"/>
    <xf numFmtId="0" fontId="0" fillId="9" borderId="0" xfId="0" applyFill="1"/>
    <xf numFmtId="0" fontId="0" fillId="0" borderId="6" xfId="0" applyBorder="1" applyAlignment="1">
      <alignment horizontal="center"/>
    </xf>
    <xf numFmtId="164" fontId="0" fillId="0" borderId="6" xfId="0" applyNumberFormat="1" applyBorder="1"/>
    <xf numFmtId="164" fontId="0" fillId="0" borderId="8" xfId="0" applyNumberFormat="1" applyBorder="1"/>
    <xf numFmtId="0" fontId="0" fillId="0" borderId="0" xfId="0" applyNumberFormat="1"/>
    <xf numFmtId="164" fontId="0" fillId="0" borderId="0" xfId="0" applyNumberFormat="1" applyBorder="1"/>
    <xf numFmtId="9" fontId="0" fillId="0" borderId="0" xfId="1" applyFont="1"/>
    <xf numFmtId="9" fontId="0" fillId="0" borderId="6" xfId="1" applyFont="1" applyBorder="1"/>
    <xf numFmtId="0" fontId="0" fillId="10" borderId="6" xfId="0" applyFill="1" applyBorder="1"/>
    <xf numFmtId="0" fontId="0" fillId="0" borderId="5" xfId="0" applyFill="1" applyBorder="1" applyAlignment="1">
      <alignment horizontal="center"/>
    </xf>
    <xf numFmtId="165" fontId="0" fillId="0" borderId="6" xfId="0" applyNumberFormat="1" applyBorder="1"/>
    <xf numFmtId="0" fontId="0" fillId="0" borderId="8" xfId="0" applyFill="1" applyBorder="1"/>
    <xf numFmtId="0" fontId="0" fillId="0" borderId="0" xfId="0" applyFill="1" applyBorder="1"/>
    <xf numFmtId="0" fontId="0" fillId="0" borderId="6" xfId="0" applyBorder="1" applyAlignment="1">
      <alignment horizontal="center"/>
    </xf>
    <xf numFmtId="0" fontId="0" fillId="12" borderId="0" xfId="0" applyFill="1"/>
    <xf numFmtId="0" fontId="0" fillId="12" borderId="6" xfId="0" applyFill="1" applyBorder="1"/>
    <xf numFmtId="0" fontId="0" fillId="0" borderId="6" xfId="0" applyFill="1" applyBorder="1" applyAlignment="1"/>
    <xf numFmtId="164" fontId="0" fillId="0" borderId="4" xfId="0" applyNumberFormat="1" applyBorder="1"/>
    <xf numFmtId="164" fontId="0" fillId="0" borderId="9" xfId="0" applyNumberFormat="1" applyBorder="1"/>
    <xf numFmtId="0" fontId="0" fillId="13" borderId="1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164" fontId="0" fillId="11" borderId="6" xfId="0" applyNumberFormat="1" applyFill="1" applyBorder="1"/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8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4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9" fontId="0" fillId="0" borderId="0" xfId="1" applyFont="1" applyAlignment="1">
      <alignment horizontal="center"/>
    </xf>
    <xf numFmtId="9" fontId="0" fillId="8" borderId="0" xfId="1" applyNumberFormat="1" applyFont="1" applyFill="1" applyAlignment="1">
      <alignment horizontal="center"/>
    </xf>
    <xf numFmtId="10" fontId="0" fillId="8" borderId="0" xfId="1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4" fontId="0" fillId="11" borderId="6" xfId="0" applyNumberFormat="1" applyFill="1" applyBorder="1"/>
    <xf numFmtId="0" fontId="0" fillId="8" borderId="6" xfId="0" applyFill="1" applyBorder="1" applyAlignment="1">
      <alignment wrapText="1"/>
    </xf>
    <xf numFmtId="0" fontId="0" fillId="8" borderId="1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64" fontId="0" fillId="10" borderId="6" xfId="0" applyNumberForma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DAAE8-20DA-4CF1-BA45-8CD121827B27}">
  <dimension ref="A2:N46"/>
  <sheetViews>
    <sheetView zoomScale="104" workbookViewId="0">
      <selection activeCell="K11" sqref="K11"/>
    </sheetView>
  </sheetViews>
  <sheetFormatPr baseColWidth="10" defaultRowHeight="15" x14ac:dyDescent="0.25"/>
  <cols>
    <col min="11" max="11" width="16.28515625" bestFit="1" customWidth="1"/>
    <col min="12" max="12" width="13" bestFit="1" customWidth="1"/>
  </cols>
  <sheetData>
    <row r="2" spans="1:14" x14ac:dyDescent="0.25">
      <c r="F2" s="49" t="s">
        <v>15</v>
      </c>
      <c r="G2" s="49"/>
    </row>
    <row r="4" spans="1:14" x14ac:dyDescent="0.25">
      <c r="A4" s="46" t="s">
        <v>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8"/>
    </row>
    <row r="5" spans="1:14" x14ac:dyDescent="0.25">
      <c r="A5" s="46" t="s">
        <v>1</v>
      </c>
      <c r="B5" s="47"/>
      <c r="C5" s="47"/>
      <c r="D5" s="48"/>
      <c r="E5" s="46" t="s">
        <v>2</v>
      </c>
      <c r="F5" s="47"/>
      <c r="G5" s="48"/>
      <c r="H5" s="46" t="s">
        <v>3</v>
      </c>
      <c r="I5" s="48"/>
      <c r="J5" s="46" t="s">
        <v>4</v>
      </c>
      <c r="K5" s="47"/>
      <c r="L5" s="48"/>
    </row>
    <row r="6" spans="1:14" x14ac:dyDescent="0.25">
      <c r="A6" s="1"/>
      <c r="B6" s="2"/>
      <c r="C6" s="2"/>
      <c r="D6" s="3"/>
      <c r="E6" s="1"/>
      <c r="F6" s="2"/>
      <c r="G6" s="3"/>
      <c r="H6" s="1"/>
      <c r="I6" s="3"/>
      <c r="J6" s="1"/>
      <c r="K6" s="2"/>
      <c r="L6" s="3"/>
    </row>
    <row r="7" spans="1:14" x14ac:dyDescent="0.25">
      <c r="A7" s="4" t="s">
        <v>5</v>
      </c>
      <c r="B7" s="40" t="s">
        <v>6</v>
      </c>
      <c r="C7" s="41"/>
      <c r="D7" s="42" t="s">
        <v>7</v>
      </c>
      <c r="E7" s="43"/>
      <c r="F7" s="44"/>
      <c r="G7" s="40" t="s">
        <v>8</v>
      </c>
      <c r="H7" s="45"/>
      <c r="I7" s="41"/>
      <c r="J7" s="42" t="s">
        <v>9</v>
      </c>
      <c r="K7" s="43"/>
      <c r="L7" s="44"/>
    </row>
    <row r="8" spans="1:14" x14ac:dyDescent="0.25">
      <c r="A8" s="5"/>
      <c r="B8" s="6" t="s">
        <v>10</v>
      </c>
      <c r="C8" s="6" t="s">
        <v>11</v>
      </c>
      <c r="D8" s="6" t="s">
        <v>12</v>
      </c>
      <c r="E8" s="6" t="s">
        <v>13</v>
      </c>
      <c r="F8" s="6" t="s">
        <v>14</v>
      </c>
      <c r="G8" s="6" t="s">
        <v>12</v>
      </c>
      <c r="H8" s="6" t="s">
        <v>13</v>
      </c>
      <c r="I8" s="6" t="s">
        <v>14</v>
      </c>
      <c r="J8" s="6" t="s">
        <v>12</v>
      </c>
      <c r="K8" s="6" t="s">
        <v>13</v>
      </c>
      <c r="L8" s="6" t="s">
        <v>14</v>
      </c>
    </row>
    <row r="9" spans="1:14" x14ac:dyDescent="0.25">
      <c r="A9" s="7">
        <v>45352</v>
      </c>
      <c r="B9" s="8"/>
      <c r="C9" s="8"/>
      <c r="D9" s="8"/>
      <c r="E9" s="9"/>
      <c r="F9" s="10">
        <f t="shared" ref="F9:F20" si="0">E9*D9</f>
        <v>0</v>
      </c>
      <c r="G9" s="8"/>
      <c r="H9" s="9"/>
      <c r="I9" s="11">
        <f>H9*G9</f>
        <v>0</v>
      </c>
      <c r="J9" s="8">
        <v>300</v>
      </c>
      <c r="K9" s="9">
        <v>10.199999999999999</v>
      </c>
      <c r="L9" s="9">
        <f>J9*K9</f>
        <v>3060</v>
      </c>
    </row>
    <row r="10" spans="1:14" x14ac:dyDescent="0.25">
      <c r="A10" s="7">
        <v>45353</v>
      </c>
      <c r="B10" s="8"/>
      <c r="C10" s="8"/>
      <c r="D10" s="8">
        <v>50</v>
      </c>
      <c r="E10" s="9">
        <v>10.8</v>
      </c>
      <c r="F10" s="10">
        <f>E10*D10</f>
        <v>540</v>
      </c>
      <c r="G10" s="8"/>
      <c r="H10" s="9"/>
      <c r="I10" s="11">
        <f>H10*G10</f>
        <v>0</v>
      </c>
      <c r="J10" s="8">
        <v>350</v>
      </c>
      <c r="K10" s="9">
        <f>((K9*J9)+(E10*D10))/(J9+D10)</f>
        <v>10.285714285714286</v>
      </c>
      <c r="L10" s="9">
        <f>K10*J10</f>
        <v>3600.0000000000005</v>
      </c>
      <c r="M10" s="16">
        <f>(L9+F10)/J10</f>
        <v>10.285714285714286</v>
      </c>
      <c r="N10" s="16"/>
    </row>
    <row r="11" spans="1:14" x14ac:dyDescent="0.25">
      <c r="A11" s="12">
        <v>45357</v>
      </c>
      <c r="B11" s="13"/>
      <c r="C11" s="13"/>
      <c r="D11" s="13"/>
      <c r="E11" s="14"/>
      <c r="F11" s="14">
        <f t="shared" si="0"/>
        <v>0</v>
      </c>
      <c r="G11" s="13">
        <v>100</v>
      </c>
      <c r="H11" s="14">
        <f>K10</f>
        <v>10.285714285714286</v>
      </c>
      <c r="I11" s="14">
        <f>H11*G11</f>
        <v>1028.5714285714287</v>
      </c>
      <c r="J11" s="13">
        <f>J10-G11</f>
        <v>250</v>
      </c>
      <c r="K11" s="14">
        <f>K10</f>
        <v>10.285714285714286</v>
      </c>
      <c r="L11" s="14">
        <f>L10-I11</f>
        <v>2571.4285714285716</v>
      </c>
    </row>
    <row r="12" spans="1:14" x14ac:dyDescent="0.25">
      <c r="A12" s="12">
        <v>45359</v>
      </c>
      <c r="B12" s="13"/>
      <c r="C12" s="13"/>
      <c r="D12" s="13"/>
      <c r="E12" s="14"/>
      <c r="F12" s="14">
        <f t="shared" si="0"/>
        <v>0</v>
      </c>
      <c r="G12" s="13">
        <v>150</v>
      </c>
      <c r="H12" s="14">
        <f>K11</f>
        <v>10.285714285714286</v>
      </c>
      <c r="I12" s="14">
        <f>H12*G12</f>
        <v>1542.8571428571429</v>
      </c>
      <c r="J12" s="13">
        <f>J11-G12</f>
        <v>100</v>
      </c>
      <c r="K12" s="14">
        <f>K11</f>
        <v>10.285714285714286</v>
      </c>
      <c r="L12" s="14">
        <f>L11-I12</f>
        <v>1028.5714285714287</v>
      </c>
    </row>
    <row r="13" spans="1:14" x14ac:dyDescent="0.25">
      <c r="A13" s="12">
        <v>45365</v>
      </c>
      <c r="B13" s="13"/>
      <c r="C13" s="13"/>
      <c r="D13" s="13"/>
      <c r="E13" s="14"/>
      <c r="F13" s="14">
        <f t="shared" si="0"/>
        <v>0</v>
      </c>
      <c r="G13" s="13">
        <v>100</v>
      </c>
      <c r="H13" s="14">
        <f>H11</f>
        <v>10.285714285714286</v>
      </c>
      <c r="I13" s="14">
        <f>H13*G13</f>
        <v>1028.5714285714287</v>
      </c>
      <c r="J13" s="13">
        <f>J12-G13</f>
        <v>0</v>
      </c>
      <c r="K13" s="14">
        <f t="shared" ref="K13" si="1">K12</f>
        <v>10.285714285714286</v>
      </c>
      <c r="L13" s="14">
        <f>L12-I13</f>
        <v>0</v>
      </c>
    </row>
    <row r="14" spans="1:14" x14ac:dyDescent="0.25">
      <c r="A14" s="7">
        <v>45371</v>
      </c>
      <c r="B14" s="8"/>
      <c r="C14" s="8"/>
      <c r="D14" s="8">
        <v>10</v>
      </c>
      <c r="E14" s="9">
        <v>12.1</v>
      </c>
      <c r="F14" s="10">
        <f t="shared" si="0"/>
        <v>121</v>
      </c>
      <c r="G14" s="8"/>
      <c r="H14" s="9"/>
      <c r="I14" s="11">
        <f t="shared" ref="I14:I20" si="2">H14*G14</f>
        <v>0</v>
      </c>
      <c r="J14" s="8">
        <v>10</v>
      </c>
      <c r="K14" s="9">
        <f>(E14*D14)/(D14+J13)</f>
        <v>12.1</v>
      </c>
      <c r="L14" s="9">
        <f>L13+F14</f>
        <v>121</v>
      </c>
    </row>
    <row r="15" spans="1:14" x14ac:dyDescent="0.25">
      <c r="A15" s="7">
        <v>45376</v>
      </c>
      <c r="B15" s="8"/>
      <c r="C15" s="8"/>
      <c r="D15" s="8">
        <v>300</v>
      </c>
      <c r="E15" s="9">
        <v>12.4</v>
      </c>
      <c r="F15" s="10">
        <f t="shared" si="0"/>
        <v>3720</v>
      </c>
      <c r="G15" s="8"/>
      <c r="H15" s="9"/>
      <c r="I15" s="11">
        <f t="shared" si="2"/>
        <v>0</v>
      </c>
      <c r="J15" s="8">
        <f>J14+D15</f>
        <v>310</v>
      </c>
      <c r="K15" s="9">
        <f>((K14*J14)+(E15*D15))/(J14+D15)</f>
        <v>12.390322580645162</v>
      </c>
      <c r="L15" s="9">
        <f>J15*K15</f>
        <v>3841</v>
      </c>
    </row>
    <row r="16" spans="1:14" x14ac:dyDescent="0.25">
      <c r="A16" s="12">
        <v>45378</v>
      </c>
      <c r="B16" s="13"/>
      <c r="C16" s="13"/>
      <c r="D16" s="13"/>
      <c r="E16" s="14"/>
      <c r="F16" s="14">
        <f t="shared" si="0"/>
        <v>0</v>
      </c>
      <c r="G16" s="13">
        <v>70</v>
      </c>
      <c r="H16" s="14">
        <f>K15</f>
        <v>12.390322580645162</v>
      </c>
      <c r="I16" s="14">
        <f t="shared" si="2"/>
        <v>867.32258064516134</v>
      </c>
      <c r="J16" s="13">
        <f>J15-G16</f>
        <v>240</v>
      </c>
      <c r="K16" s="14">
        <f>K15</f>
        <v>12.390322580645162</v>
      </c>
      <c r="L16" s="14">
        <f>J16*K16</f>
        <v>2973.677419354839</v>
      </c>
    </row>
    <row r="17" spans="1:12" x14ac:dyDescent="0.25">
      <c r="A17" s="12">
        <v>45380</v>
      </c>
      <c r="B17" s="13"/>
      <c r="C17" s="13"/>
      <c r="D17" s="13"/>
      <c r="E17" s="14"/>
      <c r="F17" s="14">
        <f t="shared" si="0"/>
        <v>0</v>
      </c>
      <c r="G17" s="13">
        <v>100</v>
      </c>
      <c r="H17" s="14">
        <f>H16</f>
        <v>12.390322580645162</v>
      </c>
      <c r="I17" s="14">
        <f t="shared" si="2"/>
        <v>1239.0322580645161</v>
      </c>
      <c r="J17" s="13">
        <f>J16-G17</f>
        <v>140</v>
      </c>
      <c r="K17" s="14">
        <f>K16</f>
        <v>12.390322580645162</v>
      </c>
      <c r="L17" s="14">
        <f>J17*K17</f>
        <v>1734.6451612903227</v>
      </c>
    </row>
    <row r="18" spans="1:12" x14ac:dyDescent="0.25">
      <c r="A18" s="7"/>
      <c r="B18" s="8"/>
      <c r="C18" s="8"/>
      <c r="D18" s="8"/>
      <c r="E18" s="9"/>
      <c r="F18" s="10">
        <f t="shared" si="0"/>
        <v>0</v>
      </c>
      <c r="G18" s="8"/>
      <c r="H18" s="9"/>
      <c r="I18" s="11">
        <f t="shared" si="2"/>
        <v>0</v>
      </c>
      <c r="J18" s="8"/>
      <c r="K18" s="9"/>
      <c r="L18" s="9">
        <f t="shared" ref="L18:L20" si="3">J18*K18</f>
        <v>0</v>
      </c>
    </row>
    <row r="19" spans="1:12" x14ac:dyDescent="0.25">
      <c r="A19" s="7"/>
      <c r="B19" s="8"/>
      <c r="C19" s="8"/>
      <c r="D19" s="8"/>
      <c r="E19" s="9"/>
      <c r="F19" s="10">
        <f t="shared" si="0"/>
        <v>0</v>
      </c>
      <c r="G19" s="8"/>
      <c r="H19" s="9"/>
      <c r="I19" s="11">
        <f t="shared" si="2"/>
        <v>0</v>
      </c>
      <c r="J19" s="8"/>
      <c r="K19" s="9"/>
      <c r="L19" s="9">
        <f t="shared" si="3"/>
        <v>0</v>
      </c>
    </row>
    <row r="20" spans="1:12" x14ac:dyDescent="0.25">
      <c r="A20" s="7"/>
      <c r="B20" s="8"/>
      <c r="C20" s="8"/>
      <c r="D20" s="8"/>
      <c r="E20" s="9"/>
      <c r="F20" s="10">
        <f t="shared" si="0"/>
        <v>0</v>
      </c>
      <c r="G20" s="8"/>
      <c r="H20" s="9"/>
      <c r="I20" s="11">
        <f t="shared" si="2"/>
        <v>0</v>
      </c>
      <c r="J20" s="8"/>
      <c r="K20" s="9"/>
      <c r="L20" s="9">
        <f t="shared" si="3"/>
        <v>0</v>
      </c>
    </row>
    <row r="24" spans="1:12" x14ac:dyDescent="0.25">
      <c r="F24" s="49" t="s">
        <v>16</v>
      </c>
      <c r="G24" s="49"/>
    </row>
    <row r="26" spans="1:12" x14ac:dyDescent="0.25">
      <c r="A26" s="46" t="s">
        <v>0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8"/>
    </row>
    <row r="27" spans="1:12" x14ac:dyDescent="0.25">
      <c r="A27" s="46" t="s">
        <v>1</v>
      </c>
      <c r="B27" s="47"/>
      <c r="C27" s="47"/>
      <c r="D27" s="48"/>
      <c r="E27" s="46" t="s">
        <v>2</v>
      </c>
      <c r="F27" s="47"/>
      <c r="G27" s="48"/>
      <c r="H27" s="46" t="s">
        <v>3</v>
      </c>
      <c r="I27" s="48"/>
      <c r="J27" s="46" t="s">
        <v>4</v>
      </c>
      <c r="K27" s="47"/>
      <c r="L27" s="48"/>
    </row>
    <row r="28" spans="1:12" x14ac:dyDescent="0.25">
      <c r="A28" s="1"/>
      <c r="B28" s="2"/>
      <c r="C28" s="2"/>
      <c r="D28" s="3"/>
      <c r="E28" s="1"/>
      <c r="F28" s="2"/>
      <c r="G28" s="3"/>
      <c r="H28" s="1"/>
      <c r="I28" s="3"/>
      <c r="J28" s="1"/>
      <c r="K28" s="2"/>
      <c r="L28" s="3"/>
    </row>
    <row r="29" spans="1:12" x14ac:dyDescent="0.25">
      <c r="A29" s="4" t="s">
        <v>5</v>
      </c>
      <c r="B29" s="40" t="s">
        <v>6</v>
      </c>
      <c r="C29" s="41"/>
      <c r="D29" s="42" t="s">
        <v>7</v>
      </c>
      <c r="E29" s="43"/>
      <c r="F29" s="44"/>
      <c r="G29" s="40" t="s">
        <v>8</v>
      </c>
      <c r="H29" s="45"/>
      <c r="I29" s="41"/>
      <c r="J29" s="42" t="s">
        <v>9</v>
      </c>
      <c r="K29" s="43"/>
      <c r="L29" s="44"/>
    </row>
    <row r="30" spans="1:12" x14ac:dyDescent="0.25">
      <c r="A30" s="5"/>
      <c r="B30" s="6" t="s">
        <v>10</v>
      </c>
      <c r="C30" s="6" t="s">
        <v>11</v>
      </c>
      <c r="D30" s="6" t="s">
        <v>12</v>
      </c>
      <c r="E30" s="6" t="s">
        <v>13</v>
      </c>
      <c r="F30" s="6" t="s">
        <v>14</v>
      </c>
      <c r="G30" s="6" t="s">
        <v>12</v>
      </c>
      <c r="H30" s="6" t="s">
        <v>13</v>
      </c>
      <c r="I30" s="6" t="s">
        <v>14</v>
      </c>
      <c r="J30" s="6" t="s">
        <v>12</v>
      </c>
      <c r="K30" s="6" t="s">
        <v>13</v>
      </c>
      <c r="L30" s="6" t="s">
        <v>14</v>
      </c>
    </row>
    <row r="31" spans="1:12" x14ac:dyDescent="0.25">
      <c r="A31" s="7">
        <v>45352</v>
      </c>
      <c r="B31" s="8"/>
      <c r="C31" s="8"/>
      <c r="D31" s="8"/>
      <c r="E31" s="9"/>
      <c r="F31" s="10">
        <f t="shared" ref="F31:F46" si="4">E31*D31</f>
        <v>0</v>
      </c>
      <c r="G31" s="8"/>
      <c r="H31" s="9"/>
      <c r="I31" s="11">
        <f>H31*G31</f>
        <v>0</v>
      </c>
      <c r="J31" s="8">
        <v>300</v>
      </c>
      <c r="K31" s="9">
        <v>10.199999999999999</v>
      </c>
      <c r="L31" s="9">
        <f>J31*K31</f>
        <v>3060</v>
      </c>
    </row>
    <row r="32" spans="1:12" x14ac:dyDescent="0.25">
      <c r="A32" s="7">
        <v>45353</v>
      </c>
      <c r="B32" s="8"/>
      <c r="C32" s="8"/>
      <c r="D32" s="8">
        <v>50</v>
      </c>
      <c r="E32" s="9">
        <v>10.8</v>
      </c>
      <c r="F32" s="10">
        <f t="shared" si="4"/>
        <v>540</v>
      </c>
      <c r="G32" s="8"/>
      <c r="H32" s="9"/>
      <c r="I32" s="11">
        <f>H32*G32</f>
        <v>0</v>
      </c>
      <c r="J32" s="8">
        <f>J31+D32</f>
        <v>350</v>
      </c>
      <c r="K32" s="9"/>
      <c r="L32" s="9">
        <f>L31+F32</f>
        <v>3600</v>
      </c>
    </row>
    <row r="33" spans="1:12" x14ac:dyDescent="0.25">
      <c r="A33" s="12">
        <v>45357</v>
      </c>
      <c r="B33" s="13"/>
      <c r="C33" s="13"/>
      <c r="D33" s="13"/>
      <c r="E33" s="14"/>
      <c r="F33" s="14"/>
      <c r="G33" s="13">
        <v>100</v>
      </c>
      <c r="H33" s="14">
        <v>10.199999999999999</v>
      </c>
      <c r="I33" s="14">
        <f t="shared" ref="I33:I43" si="5">H33*G33</f>
        <v>1019.9999999999999</v>
      </c>
      <c r="J33" s="13">
        <f>J32-G33</f>
        <v>250</v>
      </c>
      <c r="K33" s="14"/>
      <c r="L33" s="14">
        <f>L32-I33</f>
        <v>2580</v>
      </c>
    </row>
    <row r="34" spans="1:12" x14ac:dyDescent="0.25">
      <c r="A34" s="12">
        <v>45359</v>
      </c>
      <c r="B34" s="13"/>
      <c r="C34" s="13"/>
      <c r="D34" s="13"/>
      <c r="E34" s="14"/>
      <c r="F34" s="14"/>
      <c r="G34" s="13">
        <v>150</v>
      </c>
      <c r="H34" s="14">
        <v>10.199999999999999</v>
      </c>
      <c r="I34" s="14">
        <f>H34*G34</f>
        <v>1530</v>
      </c>
      <c r="J34" s="13">
        <f>J33-G34</f>
        <v>100</v>
      </c>
      <c r="K34" s="14"/>
      <c r="L34" s="14">
        <f>L33-I34</f>
        <v>1050</v>
      </c>
    </row>
    <row r="35" spans="1:12" x14ac:dyDescent="0.25">
      <c r="A35" s="12"/>
      <c r="B35" s="13"/>
      <c r="C35" s="13"/>
      <c r="D35" s="13"/>
      <c r="E35" s="14"/>
      <c r="F35" s="14">
        <f t="shared" si="4"/>
        <v>0</v>
      </c>
      <c r="G35" s="13">
        <v>50</v>
      </c>
      <c r="H35" s="14">
        <v>10.199999999999999</v>
      </c>
      <c r="I35" s="14">
        <f t="shared" si="5"/>
        <v>509.99999999999994</v>
      </c>
      <c r="J35" s="13">
        <f>J34-G35</f>
        <v>50</v>
      </c>
      <c r="K35" s="14"/>
      <c r="L35" s="14">
        <f>L34-I35</f>
        <v>540</v>
      </c>
    </row>
    <row r="36" spans="1:12" x14ac:dyDescent="0.25">
      <c r="A36" s="12"/>
      <c r="B36" s="13"/>
      <c r="C36" s="13"/>
      <c r="D36" s="13"/>
      <c r="E36" s="14"/>
      <c r="F36" s="14"/>
      <c r="G36" s="13">
        <v>50</v>
      </c>
      <c r="H36" s="14">
        <v>10.8</v>
      </c>
      <c r="I36" s="14">
        <f t="shared" si="5"/>
        <v>540</v>
      </c>
      <c r="J36" s="13">
        <f>J35-G36</f>
        <v>0</v>
      </c>
      <c r="K36" s="14"/>
      <c r="L36" s="14">
        <f>L35-I36</f>
        <v>0</v>
      </c>
    </row>
    <row r="37" spans="1:12" x14ac:dyDescent="0.25">
      <c r="A37" s="12">
        <v>45365</v>
      </c>
      <c r="B37" s="13"/>
      <c r="C37" s="13"/>
      <c r="D37" s="13"/>
      <c r="E37" s="14"/>
      <c r="F37" s="14">
        <f t="shared" si="4"/>
        <v>0</v>
      </c>
      <c r="G37" s="13">
        <v>100</v>
      </c>
      <c r="H37" s="14"/>
      <c r="I37" s="14">
        <f>H37*G37</f>
        <v>0</v>
      </c>
      <c r="J37" s="13"/>
      <c r="K37" s="14"/>
      <c r="L37" s="14">
        <f t="shared" ref="L37:L46" si="6">J37*K37</f>
        <v>0</v>
      </c>
    </row>
    <row r="38" spans="1:12" x14ac:dyDescent="0.25">
      <c r="A38" s="7">
        <v>45371</v>
      </c>
      <c r="B38" s="8"/>
      <c r="C38" s="8"/>
      <c r="D38" s="8">
        <v>10</v>
      </c>
      <c r="E38" s="9">
        <v>12.1</v>
      </c>
      <c r="F38" s="10">
        <f t="shared" si="4"/>
        <v>121</v>
      </c>
      <c r="G38" s="8"/>
      <c r="H38" s="9"/>
      <c r="I38" s="11">
        <f t="shared" ref="I38:I46" si="7">H38*G38</f>
        <v>0</v>
      </c>
      <c r="J38" s="8">
        <f>D38</f>
        <v>10</v>
      </c>
      <c r="K38" s="9"/>
      <c r="L38" s="9">
        <f>L36+F38</f>
        <v>121</v>
      </c>
    </row>
    <row r="39" spans="1:12" x14ac:dyDescent="0.25">
      <c r="A39" s="7">
        <v>45376</v>
      </c>
      <c r="B39" s="8"/>
      <c r="C39" s="8"/>
      <c r="D39" s="8">
        <v>300</v>
      </c>
      <c r="E39" s="9">
        <v>12.4</v>
      </c>
      <c r="F39" s="10">
        <f t="shared" si="4"/>
        <v>3720</v>
      </c>
      <c r="G39" s="8"/>
      <c r="H39" s="9"/>
      <c r="I39" s="11">
        <f t="shared" si="7"/>
        <v>0</v>
      </c>
      <c r="J39" s="8">
        <f>J38+D39</f>
        <v>310</v>
      </c>
      <c r="K39" s="9"/>
      <c r="L39" s="9">
        <f>L38+F39</f>
        <v>3841</v>
      </c>
    </row>
    <row r="40" spans="1:12" x14ac:dyDescent="0.25">
      <c r="A40" s="12"/>
      <c r="B40" s="13"/>
      <c r="C40" s="13"/>
      <c r="D40" s="13"/>
      <c r="E40" s="14"/>
      <c r="F40" s="14"/>
      <c r="G40" s="13">
        <v>10</v>
      </c>
      <c r="H40" s="14">
        <v>12.1</v>
      </c>
      <c r="I40" s="14">
        <f t="shared" si="5"/>
        <v>121</v>
      </c>
      <c r="J40" s="13">
        <f>J39-G40</f>
        <v>300</v>
      </c>
      <c r="K40" s="14"/>
      <c r="L40" s="14">
        <f>L39-I40</f>
        <v>3720</v>
      </c>
    </row>
    <row r="41" spans="1:12" x14ac:dyDescent="0.25">
      <c r="A41" s="12"/>
      <c r="B41" s="13"/>
      <c r="C41" s="13"/>
      <c r="D41" s="13"/>
      <c r="E41" s="14"/>
      <c r="F41" s="14"/>
      <c r="G41" s="13">
        <v>60</v>
      </c>
      <c r="H41" s="14">
        <v>12.4</v>
      </c>
      <c r="I41" s="14">
        <f t="shared" si="5"/>
        <v>744</v>
      </c>
      <c r="J41" s="13">
        <f>J40-G41</f>
        <v>240</v>
      </c>
      <c r="K41" s="14"/>
      <c r="L41" s="14">
        <f>L40-I41</f>
        <v>2976</v>
      </c>
    </row>
    <row r="42" spans="1:12" x14ac:dyDescent="0.25">
      <c r="A42" s="12">
        <v>45378</v>
      </c>
      <c r="B42" s="13"/>
      <c r="C42" s="13"/>
      <c r="D42" s="13"/>
      <c r="E42" s="14"/>
      <c r="F42" s="14">
        <f t="shared" si="4"/>
        <v>0</v>
      </c>
      <c r="G42" s="13">
        <v>70</v>
      </c>
      <c r="H42" s="14"/>
      <c r="I42" s="14">
        <f t="shared" si="5"/>
        <v>0</v>
      </c>
      <c r="J42" s="13"/>
      <c r="K42" s="14"/>
      <c r="L42" s="14">
        <f t="shared" si="6"/>
        <v>0</v>
      </c>
    </row>
    <row r="43" spans="1:12" x14ac:dyDescent="0.25">
      <c r="A43" s="12">
        <v>45380</v>
      </c>
      <c r="B43" s="13"/>
      <c r="C43" s="13"/>
      <c r="D43" s="13"/>
      <c r="E43" s="14"/>
      <c r="F43" s="14">
        <f t="shared" si="4"/>
        <v>0</v>
      </c>
      <c r="G43" s="13">
        <v>100</v>
      </c>
      <c r="H43" s="14">
        <f>E39</f>
        <v>12.4</v>
      </c>
      <c r="I43" s="14">
        <f t="shared" si="5"/>
        <v>1240</v>
      </c>
      <c r="J43" s="13">
        <f>J41-G43</f>
        <v>140</v>
      </c>
      <c r="K43" s="14"/>
      <c r="L43" s="14">
        <f>L41-I43</f>
        <v>1736</v>
      </c>
    </row>
    <row r="44" spans="1:12" x14ac:dyDescent="0.25">
      <c r="A44" s="7"/>
      <c r="B44" s="8"/>
      <c r="C44" s="8"/>
      <c r="D44" s="8"/>
      <c r="E44" s="9"/>
      <c r="F44" s="10">
        <f t="shared" si="4"/>
        <v>0</v>
      </c>
      <c r="G44" s="8"/>
      <c r="H44" s="9"/>
      <c r="I44" s="11">
        <f t="shared" si="7"/>
        <v>0</v>
      </c>
      <c r="J44" s="8"/>
      <c r="K44" s="9"/>
      <c r="L44" s="9">
        <f t="shared" si="6"/>
        <v>0</v>
      </c>
    </row>
    <row r="45" spans="1:12" x14ac:dyDescent="0.25">
      <c r="A45" s="7"/>
      <c r="B45" s="8"/>
      <c r="C45" s="8"/>
      <c r="D45" s="8"/>
      <c r="E45" s="9"/>
      <c r="F45" s="10">
        <f t="shared" si="4"/>
        <v>0</v>
      </c>
      <c r="G45" s="8"/>
      <c r="H45" s="9"/>
      <c r="I45" s="11">
        <f t="shared" si="7"/>
        <v>0</v>
      </c>
      <c r="J45" s="8"/>
      <c r="K45" s="9"/>
      <c r="L45" s="9">
        <f t="shared" si="6"/>
        <v>0</v>
      </c>
    </row>
    <row r="46" spans="1:12" x14ac:dyDescent="0.25">
      <c r="A46" s="7"/>
      <c r="B46" s="8"/>
      <c r="C46" s="8"/>
      <c r="D46" s="8"/>
      <c r="E46" s="9"/>
      <c r="F46" s="10">
        <f t="shared" si="4"/>
        <v>0</v>
      </c>
      <c r="G46" s="8"/>
      <c r="H46" s="9"/>
      <c r="I46" s="11">
        <f t="shared" si="7"/>
        <v>0</v>
      </c>
      <c r="J46" s="8"/>
      <c r="K46" s="9"/>
      <c r="L46" s="9">
        <f t="shared" si="6"/>
        <v>0</v>
      </c>
    </row>
  </sheetData>
  <mergeCells count="20">
    <mergeCell ref="F2:G2"/>
    <mergeCell ref="F24:G24"/>
    <mergeCell ref="J7:L7"/>
    <mergeCell ref="D7:F7"/>
    <mergeCell ref="G7:I7"/>
    <mergeCell ref="A4:L4"/>
    <mergeCell ref="A5:D5"/>
    <mergeCell ref="E5:G5"/>
    <mergeCell ref="H5:I5"/>
    <mergeCell ref="J5:L5"/>
    <mergeCell ref="B29:C29"/>
    <mergeCell ref="D29:F29"/>
    <mergeCell ref="G29:I29"/>
    <mergeCell ref="J29:L29"/>
    <mergeCell ref="B7:C7"/>
    <mergeCell ref="A26:L26"/>
    <mergeCell ref="A27:D27"/>
    <mergeCell ref="E27:G27"/>
    <mergeCell ref="H27:I27"/>
    <mergeCell ref="J27:L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AE12-B57E-4A80-B144-971A68FD09E0}">
  <dimension ref="A2:L40"/>
  <sheetViews>
    <sheetView zoomScaleNormal="100" workbookViewId="0">
      <selection activeCell="N13" sqref="N13"/>
    </sheetView>
  </sheetViews>
  <sheetFormatPr baseColWidth="10" defaultRowHeight="15" x14ac:dyDescent="0.25"/>
  <cols>
    <col min="11" max="11" width="11.85546875" bestFit="1" customWidth="1"/>
    <col min="13" max="13" width="13" bestFit="1" customWidth="1"/>
  </cols>
  <sheetData>
    <row r="2" spans="1:12" x14ac:dyDescent="0.25">
      <c r="F2" s="49" t="s">
        <v>16</v>
      </c>
      <c r="G2" s="49"/>
    </row>
    <row r="4" spans="1:12" x14ac:dyDescent="0.25">
      <c r="A4" s="4" t="s">
        <v>5</v>
      </c>
      <c r="B4" s="40" t="s">
        <v>6</v>
      </c>
      <c r="C4" s="41"/>
      <c r="D4" s="42" t="s">
        <v>7</v>
      </c>
      <c r="E4" s="43"/>
      <c r="F4" s="44"/>
      <c r="G4" s="40" t="s">
        <v>8</v>
      </c>
      <c r="H4" s="45"/>
      <c r="I4" s="41"/>
      <c r="J4" s="42" t="s">
        <v>9</v>
      </c>
      <c r="K4" s="43"/>
      <c r="L4" s="44"/>
    </row>
    <row r="5" spans="1:12" x14ac:dyDescent="0.25">
      <c r="A5" s="5"/>
      <c r="B5" s="6" t="s">
        <v>10</v>
      </c>
      <c r="C5" s="6" t="s">
        <v>11</v>
      </c>
      <c r="D5" s="6" t="s">
        <v>12</v>
      </c>
      <c r="E5" s="6" t="s">
        <v>13</v>
      </c>
      <c r="F5" s="6" t="s">
        <v>14</v>
      </c>
      <c r="G5" s="6" t="s">
        <v>12</v>
      </c>
      <c r="H5" s="6" t="s">
        <v>13</v>
      </c>
      <c r="I5" s="6" t="s">
        <v>14</v>
      </c>
      <c r="J5" s="6" t="s">
        <v>12</v>
      </c>
      <c r="K5" s="6" t="s">
        <v>13</v>
      </c>
      <c r="L5" s="6" t="s">
        <v>14</v>
      </c>
    </row>
    <row r="6" spans="1:12" x14ac:dyDescent="0.25">
      <c r="A6" s="7">
        <v>45292</v>
      </c>
      <c r="B6" s="8"/>
      <c r="C6" s="8"/>
      <c r="D6" s="8"/>
      <c r="E6" s="9"/>
      <c r="F6" s="10">
        <f t="shared" ref="F6:F20" si="0">E6*D6</f>
        <v>0</v>
      </c>
      <c r="G6" s="8"/>
      <c r="H6" s="9"/>
      <c r="I6" s="11">
        <f>H6*G6</f>
        <v>0</v>
      </c>
      <c r="J6" s="8">
        <v>100</v>
      </c>
      <c r="K6" s="9">
        <v>0.3</v>
      </c>
      <c r="L6" s="9">
        <f>J6*K6</f>
        <v>30</v>
      </c>
    </row>
    <row r="7" spans="1:12" x14ac:dyDescent="0.25">
      <c r="A7" s="7">
        <v>45301</v>
      </c>
      <c r="B7" s="8"/>
      <c r="C7" s="8"/>
      <c r="D7" s="8">
        <v>200</v>
      </c>
      <c r="E7" s="9">
        <v>0.35</v>
      </c>
      <c r="F7" s="10">
        <f t="shared" si="0"/>
        <v>70</v>
      </c>
      <c r="G7" s="8"/>
      <c r="H7" s="9"/>
      <c r="I7" s="11">
        <f t="shared" ref="I7:I19" si="1">H7*G7</f>
        <v>0</v>
      </c>
      <c r="J7" s="8">
        <f>J6+D7</f>
        <v>300</v>
      </c>
      <c r="K7" s="9"/>
      <c r="L7" s="9">
        <f>L6+F7</f>
        <v>100</v>
      </c>
    </row>
    <row r="8" spans="1:12" x14ac:dyDescent="0.25">
      <c r="A8" s="12"/>
      <c r="B8" s="13"/>
      <c r="C8" s="13"/>
      <c r="D8" s="13"/>
      <c r="E8" s="14"/>
      <c r="F8" s="14"/>
      <c r="G8" s="13">
        <v>100</v>
      </c>
      <c r="H8" s="14">
        <v>0.3</v>
      </c>
      <c r="I8" s="14">
        <f t="shared" si="1"/>
        <v>30</v>
      </c>
      <c r="J8" s="13">
        <f>J7-G8</f>
        <v>200</v>
      </c>
      <c r="K8" s="14"/>
      <c r="L8" s="14">
        <f>L7-I8</f>
        <v>70</v>
      </c>
    </row>
    <row r="9" spans="1:12" x14ac:dyDescent="0.25">
      <c r="A9" s="12"/>
      <c r="B9" s="13"/>
      <c r="C9" s="13"/>
      <c r="D9" s="13"/>
      <c r="E9" s="14"/>
      <c r="F9" s="14"/>
      <c r="G9" s="13">
        <v>200</v>
      </c>
      <c r="H9" s="14">
        <v>0.35</v>
      </c>
      <c r="I9" s="14">
        <f>H9*G9</f>
        <v>70</v>
      </c>
      <c r="J9" s="13">
        <v>0</v>
      </c>
      <c r="K9" s="14"/>
      <c r="L9" s="14">
        <f>L8-I9</f>
        <v>0</v>
      </c>
    </row>
    <row r="10" spans="1:12" x14ac:dyDescent="0.25">
      <c r="A10" s="12">
        <v>45311</v>
      </c>
      <c r="B10" s="13"/>
      <c r="C10" s="13"/>
      <c r="D10" s="13"/>
      <c r="E10" s="14"/>
      <c r="F10" s="14">
        <f t="shared" si="0"/>
        <v>0</v>
      </c>
      <c r="G10" s="13">
        <v>300</v>
      </c>
      <c r="H10" s="14"/>
      <c r="I10" s="14">
        <f t="shared" si="1"/>
        <v>0</v>
      </c>
      <c r="J10" s="13"/>
      <c r="K10" s="14"/>
      <c r="L10" s="14">
        <f t="shared" ref="L10:L20" si="2">K10*J10</f>
        <v>0</v>
      </c>
    </row>
    <row r="11" spans="1:12" x14ac:dyDescent="0.25">
      <c r="A11" s="7">
        <v>45349</v>
      </c>
      <c r="B11" s="8"/>
      <c r="C11" s="8"/>
      <c r="D11" s="8">
        <v>200</v>
      </c>
      <c r="E11" s="9">
        <v>0.38</v>
      </c>
      <c r="F11" s="10">
        <f t="shared" si="0"/>
        <v>76</v>
      </c>
      <c r="G11" s="8"/>
      <c r="H11" s="9"/>
      <c r="I11" s="11">
        <f t="shared" si="1"/>
        <v>0</v>
      </c>
      <c r="J11" s="8">
        <f>J9+D11</f>
        <v>200</v>
      </c>
      <c r="K11" s="9"/>
      <c r="L11" s="9">
        <f>L10+F11</f>
        <v>76</v>
      </c>
    </row>
    <row r="12" spans="1:12" x14ac:dyDescent="0.25">
      <c r="A12" s="7">
        <v>45366</v>
      </c>
      <c r="B12" s="8"/>
      <c r="C12" s="8"/>
      <c r="D12" s="8">
        <v>200</v>
      </c>
      <c r="E12" s="9">
        <v>0.4</v>
      </c>
      <c r="F12" s="10">
        <f t="shared" si="0"/>
        <v>80</v>
      </c>
      <c r="G12" s="8"/>
      <c r="H12" s="9"/>
      <c r="I12" s="11">
        <f t="shared" si="1"/>
        <v>0</v>
      </c>
      <c r="J12" s="8">
        <f>J11+D12</f>
        <v>400</v>
      </c>
      <c r="K12" s="9"/>
      <c r="L12" s="9">
        <f>L11+F12</f>
        <v>156</v>
      </c>
    </row>
    <row r="13" spans="1:12" x14ac:dyDescent="0.25">
      <c r="A13" s="12"/>
      <c r="B13" s="13"/>
      <c r="C13" s="13"/>
      <c r="D13" s="13"/>
      <c r="E13" s="14"/>
      <c r="F13" s="14"/>
      <c r="G13" s="13">
        <v>200</v>
      </c>
      <c r="H13" s="14">
        <v>0.38</v>
      </c>
      <c r="I13" s="14">
        <f>H13*G13</f>
        <v>76</v>
      </c>
      <c r="J13" s="13">
        <f>J12-G13</f>
        <v>200</v>
      </c>
      <c r="K13" s="14"/>
      <c r="L13" s="14">
        <f>L12-I13</f>
        <v>80</v>
      </c>
    </row>
    <row r="14" spans="1:12" x14ac:dyDescent="0.25">
      <c r="A14" s="12"/>
      <c r="B14" s="13"/>
      <c r="C14" s="13"/>
      <c r="D14" s="13"/>
      <c r="E14" s="14"/>
      <c r="F14" s="14"/>
      <c r="G14" s="13">
        <v>50</v>
      </c>
      <c r="H14" s="14">
        <v>0.4</v>
      </c>
      <c r="I14" s="14">
        <f>H14*G14</f>
        <v>20</v>
      </c>
      <c r="J14" s="13">
        <f>J13-G14</f>
        <v>150</v>
      </c>
      <c r="K14" s="14"/>
      <c r="L14" s="14">
        <f>L13-I14</f>
        <v>60</v>
      </c>
    </row>
    <row r="15" spans="1:12" x14ac:dyDescent="0.25">
      <c r="A15" s="12">
        <v>45369</v>
      </c>
      <c r="B15" s="13"/>
      <c r="C15" s="13"/>
      <c r="D15" s="13"/>
      <c r="E15" s="14"/>
      <c r="F15" s="14">
        <f t="shared" si="0"/>
        <v>0</v>
      </c>
      <c r="G15" s="13">
        <v>250</v>
      </c>
      <c r="H15" s="14"/>
      <c r="I15" s="14">
        <f t="shared" si="1"/>
        <v>0</v>
      </c>
      <c r="J15" s="13"/>
      <c r="K15" s="14"/>
      <c r="L15" s="14">
        <f t="shared" si="2"/>
        <v>0</v>
      </c>
    </row>
    <row r="16" spans="1:12" x14ac:dyDescent="0.25">
      <c r="A16" s="12">
        <v>45372</v>
      </c>
      <c r="B16" s="13"/>
      <c r="C16" s="13"/>
      <c r="D16" s="13"/>
      <c r="E16" s="14"/>
      <c r="F16" s="14">
        <f t="shared" si="0"/>
        <v>0</v>
      </c>
      <c r="G16" s="13">
        <v>120</v>
      </c>
      <c r="H16" s="14">
        <v>0.4</v>
      </c>
      <c r="I16" s="14">
        <f t="shared" si="1"/>
        <v>48</v>
      </c>
      <c r="J16" s="13">
        <f>J14-G16</f>
        <v>30</v>
      </c>
      <c r="K16" s="14"/>
      <c r="L16" s="14">
        <f>L14-I16</f>
        <v>12</v>
      </c>
    </row>
    <row r="17" spans="1:12" x14ac:dyDescent="0.25">
      <c r="A17" s="7">
        <v>45373</v>
      </c>
      <c r="B17" s="8"/>
      <c r="C17" s="8"/>
      <c r="D17" s="8">
        <v>300</v>
      </c>
      <c r="E17" s="9">
        <v>0.37</v>
      </c>
      <c r="F17" s="10">
        <f t="shared" si="0"/>
        <v>111</v>
      </c>
      <c r="G17" s="8"/>
      <c r="H17" s="9"/>
      <c r="I17" s="11">
        <f t="shared" si="1"/>
        <v>0</v>
      </c>
      <c r="J17" s="8">
        <f>J16+D17</f>
        <v>330</v>
      </c>
      <c r="K17" s="9"/>
      <c r="L17" s="9">
        <f>L16+F17</f>
        <v>123</v>
      </c>
    </row>
    <row r="18" spans="1:12" x14ac:dyDescent="0.25">
      <c r="A18" s="7"/>
      <c r="B18" s="8"/>
      <c r="C18" s="8"/>
      <c r="D18" s="8"/>
      <c r="E18" s="9"/>
      <c r="F18" s="10">
        <f t="shared" si="0"/>
        <v>0</v>
      </c>
      <c r="G18" s="8"/>
      <c r="H18" s="9"/>
      <c r="I18" s="11">
        <f t="shared" si="1"/>
        <v>0</v>
      </c>
      <c r="J18" s="8"/>
      <c r="K18" s="9"/>
      <c r="L18" s="9">
        <f t="shared" si="2"/>
        <v>0</v>
      </c>
    </row>
    <row r="19" spans="1:12" x14ac:dyDescent="0.25">
      <c r="A19" s="7"/>
      <c r="B19" s="8"/>
      <c r="C19" s="8"/>
      <c r="D19" s="8"/>
      <c r="E19" s="9"/>
      <c r="F19" s="10">
        <f t="shared" si="0"/>
        <v>0</v>
      </c>
      <c r="G19" s="8"/>
      <c r="H19" s="9"/>
      <c r="I19" s="11">
        <f t="shared" si="1"/>
        <v>0</v>
      </c>
      <c r="J19" s="8"/>
      <c r="K19" s="9"/>
      <c r="L19" s="9">
        <f t="shared" si="2"/>
        <v>0</v>
      </c>
    </row>
    <row r="20" spans="1:12" x14ac:dyDescent="0.25">
      <c r="A20" s="7"/>
      <c r="B20" s="8"/>
      <c r="C20" s="8"/>
      <c r="D20" s="8"/>
      <c r="E20" s="9"/>
      <c r="F20" s="10">
        <f t="shared" si="0"/>
        <v>0</v>
      </c>
      <c r="G20" s="8"/>
      <c r="H20" s="9"/>
      <c r="I20" s="11">
        <f t="shared" ref="I20" si="3">H20*G20</f>
        <v>0</v>
      </c>
      <c r="J20" s="8"/>
      <c r="K20" s="9"/>
      <c r="L20" s="9">
        <f t="shared" si="2"/>
        <v>0</v>
      </c>
    </row>
    <row r="26" spans="1:12" x14ac:dyDescent="0.25">
      <c r="F26" s="49" t="s">
        <v>15</v>
      </c>
      <c r="G26" s="49"/>
    </row>
    <row r="28" spans="1:12" x14ac:dyDescent="0.25">
      <c r="A28" s="4" t="s">
        <v>5</v>
      </c>
      <c r="B28" s="40" t="s">
        <v>6</v>
      </c>
      <c r="C28" s="41"/>
      <c r="D28" s="42" t="s">
        <v>7</v>
      </c>
      <c r="E28" s="43"/>
      <c r="F28" s="44"/>
      <c r="G28" s="40" t="s">
        <v>8</v>
      </c>
      <c r="H28" s="45"/>
      <c r="I28" s="41"/>
      <c r="J28" s="50" t="s">
        <v>9</v>
      </c>
      <c r="K28" s="51"/>
      <c r="L28" s="51"/>
    </row>
    <row r="29" spans="1:12" x14ac:dyDescent="0.25">
      <c r="A29" s="5"/>
      <c r="B29" s="6" t="s">
        <v>10</v>
      </c>
      <c r="C29" s="6" t="s">
        <v>11</v>
      </c>
      <c r="D29" s="6" t="s">
        <v>12</v>
      </c>
      <c r="E29" s="6" t="s">
        <v>13</v>
      </c>
      <c r="F29" s="6" t="s">
        <v>14</v>
      </c>
      <c r="G29" s="6" t="s">
        <v>12</v>
      </c>
      <c r="H29" s="6" t="s">
        <v>13</v>
      </c>
      <c r="I29" s="6" t="s">
        <v>14</v>
      </c>
      <c r="J29" s="6" t="s">
        <v>12</v>
      </c>
      <c r="K29" s="6" t="s">
        <v>13</v>
      </c>
      <c r="L29" s="8" t="s">
        <v>14</v>
      </c>
    </row>
    <row r="30" spans="1:12" x14ac:dyDescent="0.25">
      <c r="A30" s="7">
        <v>45292</v>
      </c>
      <c r="B30" s="8"/>
      <c r="C30" s="8"/>
      <c r="D30" s="8"/>
      <c r="E30" s="9"/>
      <c r="F30" s="10">
        <f t="shared" ref="F30:F40" si="4">E30*D30</f>
        <v>0</v>
      </c>
      <c r="G30" s="8"/>
      <c r="H30" s="9"/>
      <c r="I30" s="11">
        <f t="shared" ref="I30:I40" si="5">H30*G30</f>
        <v>0</v>
      </c>
      <c r="J30" s="8">
        <v>100</v>
      </c>
      <c r="K30" s="9">
        <v>0.3</v>
      </c>
      <c r="L30" s="9">
        <f t="shared" ref="L30:L37" si="6">K30*J30</f>
        <v>30</v>
      </c>
    </row>
    <row r="31" spans="1:12" x14ac:dyDescent="0.25">
      <c r="A31" s="7">
        <v>45301</v>
      </c>
      <c r="B31" s="8"/>
      <c r="C31" s="8"/>
      <c r="D31" s="8">
        <v>200</v>
      </c>
      <c r="E31" s="9">
        <v>0.35</v>
      </c>
      <c r="F31" s="10">
        <f t="shared" si="4"/>
        <v>70</v>
      </c>
      <c r="G31" s="8"/>
      <c r="H31" s="9"/>
      <c r="I31" s="11">
        <f t="shared" si="5"/>
        <v>0</v>
      </c>
      <c r="J31" s="8">
        <f>J30+D31</f>
        <v>300</v>
      </c>
      <c r="K31" s="9">
        <f>((K30*J30)+(E31*D31))/(J30+D31)</f>
        <v>0.33333333333333331</v>
      </c>
      <c r="L31" s="9">
        <f t="shared" si="6"/>
        <v>100</v>
      </c>
    </row>
    <row r="32" spans="1:12" x14ac:dyDescent="0.25">
      <c r="A32" s="12">
        <v>45311</v>
      </c>
      <c r="B32" s="13"/>
      <c r="C32" s="13"/>
      <c r="D32" s="13"/>
      <c r="E32" s="14"/>
      <c r="F32" s="14">
        <f t="shared" si="4"/>
        <v>0</v>
      </c>
      <c r="G32" s="13">
        <v>300</v>
      </c>
      <c r="H32" s="14">
        <v>0.33</v>
      </c>
      <c r="I32" s="14">
        <f t="shared" si="5"/>
        <v>99</v>
      </c>
      <c r="J32" s="13">
        <f>J31-G32</f>
        <v>0</v>
      </c>
      <c r="K32" s="14">
        <v>0.33</v>
      </c>
      <c r="L32" s="14">
        <f t="shared" si="6"/>
        <v>0</v>
      </c>
    </row>
    <row r="33" spans="1:12" x14ac:dyDescent="0.25">
      <c r="A33" s="7">
        <v>45349</v>
      </c>
      <c r="B33" s="8"/>
      <c r="C33" s="8"/>
      <c r="D33" s="8">
        <v>200</v>
      </c>
      <c r="E33" s="9">
        <v>0.38</v>
      </c>
      <c r="F33" s="10">
        <f t="shared" si="4"/>
        <v>76</v>
      </c>
      <c r="G33" s="8"/>
      <c r="H33" s="9"/>
      <c r="I33" s="11">
        <f t="shared" si="5"/>
        <v>0</v>
      </c>
      <c r="J33" s="8">
        <v>200</v>
      </c>
      <c r="K33" s="9">
        <v>0.38</v>
      </c>
      <c r="L33" s="9">
        <f t="shared" si="6"/>
        <v>76</v>
      </c>
    </row>
    <row r="34" spans="1:12" x14ac:dyDescent="0.25">
      <c r="A34" s="7">
        <v>45366</v>
      </c>
      <c r="B34" s="8"/>
      <c r="C34" s="8"/>
      <c r="D34" s="8">
        <v>200</v>
      </c>
      <c r="E34" s="9">
        <v>0.4</v>
      </c>
      <c r="F34" s="10">
        <f t="shared" si="4"/>
        <v>80</v>
      </c>
      <c r="G34" s="8"/>
      <c r="H34" s="9"/>
      <c r="I34" s="11">
        <f t="shared" si="5"/>
        <v>0</v>
      </c>
      <c r="J34" s="8">
        <f>J33+D34</f>
        <v>400</v>
      </c>
      <c r="K34" s="9">
        <f>((K33*J33)+(E34*D34))/(J33+D34)</f>
        <v>0.39</v>
      </c>
      <c r="L34" s="9">
        <f t="shared" si="6"/>
        <v>156</v>
      </c>
    </row>
    <row r="35" spans="1:12" x14ac:dyDescent="0.25">
      <c r="A35" s="12">
        <v>45369</v>
      </c>
      <c r="B35" s="13"/>
      <c r="C35" s="13"/>
      <c r="D35" s="13"/>
      <c r="E35" s="14"/>
      <c r="F35" s="14">
        <f t="shared" si="4"/>
        <v>0</v>
      </c>
      <c r="G35" s="13">
        <v>250</v>
      </c>
      <c r="H35" s="14">
        <v>0.39</v>
      </c>
      <c r="I35" s="14">
        <f t="shared" si="5"/>
        <v>97.5</v>
      </c>
      <c r="J35" s="13">
        <f>J34-G35</f>
        <v>150</v>
      </c>
      <c r="K35" s="14">
        <v>0.39</v>
      </c>
      <c r="L35" s="14">
        <f t="shared" si="6"/>
        <v>58.5</v>
      </c>
    </row>
    <row r="36" spans="1:12" x14ac:dyDescent="0.25">
      <c r="A36" s="12">
        <v>45372</v>
      </c>
      <c r="B36" s="13"/>
      <c r="C36" s="13"/>
      <c r="D36" s="13"/>
      <c r="E36" s="14"/>
      <c r="F36" s="14">
        <f t="shared" si="4"/>
        <v>0</v>
      </c>
      <c r="G36" s="13">
        <v>120</v>
      </c>
      <c r="H36" s="14">
        <v>0.39</v>
      </c>
      <c r="I36" s="14">
        <f t="shared" si="5"/>
        <v>46.800000000000004</v>
      </c>
      <c r="J36" s="13">
        <f>J35-G36</f>
        <v>30</v>
      </c>
      <c r="K36" s="14">
        <v>0.39</v>
      </c>
      <c r="L36" s="14">
        <f t="shared" si="6"/>
        <v>11.700000000000001</v>
      </c>
    </row>
    <row r="37" spans="1:12" x14ac:dyDescent="0.25">
      <c r="A37" s="7">
        <v>45373</v>
      </c>
      <c r="B37" s="8"/>
      <c r="C37" s="8"/>
      <c r="D37" s="8">
        <v>300</v>
      </c>
      <c r="E37" s="9">
        <v>0.37</v>
      </c>
      <c r="F37" s="10">
        <f t="shared" si="4"/>
        <v>111</v>
      </c>
      <c r="G37" s="8"/>
      <c r="H37" s="9"/>
      <c r="I37" s="11">
        <f t="shared" si="5"/>
        <v>0</v>
      </c>
      <c r="J37" s="8">
        <f>J36+D37</f>
        <v>330</v>
      </c>
      <c r="K37" s="9">
        <f>((K36*J36)+(E37*D37))/(J36+D37)</f>
        <v>0.37181818181818183</v>
      </c>
      <c r="L37" s="9">
        <f t="shared" si="6"/>
        <v>122.7</v>
      </c>
    </row>
    <row r="38" spans="1:12" x14ac:dyDescent="0.25">
      <c r="A38" s="7"/>
      <c r="B38" s="8"/>
      <c r="C38" s="8"/>
      <c r="D38" s="8"/>
      <c r="E38" s="9"/>
      <c r="F38" s="10">
        <f t="shared" si="4"/>
        <v>0</v>
      </c>
      <c r="G38" s="8"/>
      <c r="H38" s="9"/>
      <c r="I38" s="11">
        <f t="shared" si="5"/>
        <v>0</v>
      </c>
      <c r="J38" s="8"/>
      <c r="K38" s="9"/>
      <c r="L38" s="8"/>
    </row>
    <row r="39" spans="1:12" x14ac:dyDescent="0.25">
      <c r="A39" s="7"/>
      <c r="B39" s="8"/>
      <c r="C39" s="8"/>
      <c r="D39" s="8"/>
      <c r="E39" s="9"/>
      <c r="F39" s="10">
        <f t="shared" si="4"/>
        <v>0</v>
      </c>
      <c r="G39" s="8"/>
      <c r="H39" s="9"/>
      <c r="I39" s="11">
        <f t="shared" si="5"/>
        <v>0</v>
      </c>
      <c r="J39" s="8"/>
      <c r="K39" s="9"/>
      <c r="L39" s="8"/>
    </row>
    <row r="40" spans="1:12" x14ac:dyDescent="0.25">
      <c r="A40" s="7"/>
      <c r="B40" s="8"/>
      <c r="C40" s="8"/>
      <c r="D40" s="8"/>
      <c r="E40" s="9"/>
      <c r="F40" s="10">
        <f t="shared" si="4"/>
        <v>0</v>
      </c>
      <c r="G40" s="8"/>
      <c r="H40" s="9"/>
      <c r="I40" s="11">
        <f t="shared" si="5"/>
        <v>0</v>
      </c>
      <c r="J40" s="8"/>
      <c r="K40" s="9"/>
      <c r="L40" s="8"/>
    </row>
  </sheetData>
  <mergeCells count="10">
    <mergeCell ref="B4:C4"/>
    <mergeCell ref="D4:F4"/>
    <mergeCell ref="G4:I4"/>
    <mergeCell ref="J4:L4"/>
    <mergeCell ref="F2:G2"/>
    <mergeCell ref="F26:G26"/>
    <mergeCell ref="B28:C28"/>
    <mergeCell ref="D28:F28"/>
    <mergeCell ref="G28:I28"/>
    <mergeCell ref="J28:L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62C6C-6065-4890-BE26-202408337094}">
  <dimension ref="A2:BA34"/>
  <sheetViews>
    <sheetView zoomScale="115" workbookViewId="0">
      <selection activeCell="M4" sqref="M4:M12"/>
    </sheetView>
  </sheetViews>
  <sheetFormatPr baseColWidth="10" defaultRowHeight="15" x14ac:dyDescent="0.25"/>
  <cols>
    <col min="12" max="12" width="13" bestFit="1" customWidth="1"/>
    <col min="40" max="40" width="13" bestFit="1" customWidth="1"/>
    <col min="53" max="53" width="13" bestFit="1" customWidth="1"/>
  </cols>
  <sheetData>
    <row r="2" spans="1:53" x14ac:dyDescent="0.25">
      <c r="F2" s="49" t="s">
        <v>17</v>
      </c>
      <c r="G2" s="49"/>
      <c r="T2" s="49" t="s">
        <v>18</v>
      </c>
      <c r="U2" s="49"/>
      <c r="AH2" s="49" t="s">
        <v>19</v>
      </c>
      <c r="AI2" s="49"/>
      <c r="AS2" s="49" t="s">
        <v>33</v>
      </c>
      <c r="AT2" s="49"/>
      <c r="AU2" s="49"/>
      <c r="AV2" s="49"/>
      <c r="AW2" s="49"/>
      <c r="AX2" s="49"/>
      <c r="AY2" s="49"/>
      <c r="AZ2" s="49"/>
    </row>
    <row r="4" spans="1:53" x14ac:dyDescent="0.25">
      <c r="A4" s="4" t="s">
        <v>5</v>
      </c>
      <c r="B4" s="40" t="s">
        <v>6</v>
      </c>
      <c r="C4" s="41"/>
      <c r="D4" s="42" t="s">
        <v>7</v>
      </c>
      <c r="E4" s="43"/>
      <c r="F4" s="44"/>
      <c r="G4" s="40" t="s">
        <v>8</v>
      </c>
      <c r="H4" s="45"/>
      <c r="I4" s="41"/>
      <c r="J4" s="42" t="s">
        <v>9</v>
      </c>
      <c r="K4" s="43"/>
      <c r="L4" s="44"/>
      <c r="M4" s="32" t="s">
        <v>68</v>
      </c>
      <c r="O4" s="4" t="s">
        <v>5</v>
      </c>
      <c r="P4" s="40" t="s">
        <v>6</v>
      </c>
      <c r="Q4" s="41"/>
      <c r="R4" s="42" t="s">
        <v>7</v>
      </c>
      <c r="S4" s="43"/>
      <c r="T4" s="44"/>
      <c r="U4" s="40" t="s">
        <v>8</v>
      </c>
      <c r="V4" s="45"/>
      <c r="W4" s="41"/>
      <c r="X4" s="42" t="s">
        <v>9</v>
      </c>
      <c r="Y4" s="43"/>
      <c r="Z4" s="44"/>
      <c r="AA4" s="31" t="s">
        <v>68</v>
      </c>
      <c r="AC4" s="4" t="s">
        <v>5</v>
      </c>
      <c r="AD4" s="40" t="s">
        <v>6</v>
      </c>
      <c r="AE4" s="41"/>
      <c r="AF4" s="42" t="s">
        <v>7</v>
      </c>
      <c r="AG4" s="43"/>
      <c r="AH4" s="44"/>
      <c r="AI4" s="40" t="s">
        <v>8</v>
      </c>
      <c r="AJ4" s="45"/>
      <c r="AK4" s="41"/>
      <c r="AL4" s="42" t="s">
        <v>9</v>
      </c>
      <c r="AM4" s="43"/>
      <c r="AN4" s="44"/>
      <c r="AO4" s="31" t="s">
        <v>68</v>
      </c>
      <c r="AQ4" s="4" t="s">
        <v>5</v>
      </c>
      <c r="AR4" s="40" t="s">
        <v>6</v>
      </c>
      <c r="AS4" s="41"/>
      <c r="AT4" s="42" t="s">
        <v>7</v>
      </c>
      <c r="AU4" s="43"/>
      <c r="AV4" s="44"/>
      <c r="AW4" s="40" t="s">
        <v>8</v>
      </c>
      <c r="AX4" s="45"/>
      <c r="AY4" s="41"/>
      <c r="AZ4" s="42" t="s">
        <v>9</v>
      </c>
      <c r="BA4" s="44"/>
    </row>
    <row r="5" spans="1:53" x14ac:dyDescent="0.25">
      <c r="A5" s="5"/>
      <c r="B5" s="6" t="s">
        <v>10</v>
      </c>
      <c r="C5" s="6" t="s">
        <v>11</v>
      </c>
      <c r="D5" s="6" t="s">
        <v>12</v>
      </c>
      <c r="E5" s="6" t="s">
        <v>13</v>
      </c>
      <c r="F5" s="6" t="s">
        <v>14</v>
      </c>
      <c r="G5" s="6" t="s">
        <v>12</v>
      </c>
      <c r="H5" s="6" t="s">
        <v>13</v>
      </c>
      <c r="I5" s="6" t="s">
        <v>14</v>
      </c>
      <c r="J5" s="6" t="s">
        <v>12</v>
      </c>
      <c r="K5" s="6" t="s">
        <v>13</v>
      </c>
      <c r="L5" s="6" t="s">
        <v>14</v>
      </c>
      <c r="M5" s="6"/>
      <c r="O5" s="5"/>
      <c r="P5" s="6" t="s">
        <v>10</v>
      </c>
      <c r="Q5" s="6" t="s">
        <v>11</v>
      </c>
      <c r="R5" s="6" t="s">
        <v>12</v>
      </c>
      <c r="S5" s="6" t="s">
        <v>13</v>
      </c>
      <c r="T5" s="6" t="s">
        <v>14</v>
      </c>
      <c r="U5" s="6" t="s">
        <v>12</v>
      </c>
      <c r="V5" s="6" t="s">
        <v>13</v>
      </c>
      <c r="W5" s="6" t="s">
        <v>14</v>
      </c>
      <c r="X5" s="6" t="s">
        <v>12</v>
      </c>
      <c r="Y5" s="6" t="s">
        <v>13</v>
      </c>
      <c r="Z5" s="6" t="s">
        <v>14</v>
      </c>
      <c r="AA5" s="6"/>
      <c r="AC5" s="5"/>
      <c r="AD5" s="6" t="s">
        <v>10</v>
      </c>
      <c r="AE5" s="6" t="s">
        <v>11</v>
      </c>
      <c r="AF5" s="6" t="s">
        <v>12</v>
      </c>
      <c r="AG5" s="6" t="s">
        <v>13</v>
      </c>
      <c r="AH5" s="6" t="s">
        <v>14</v>
      </c>
      <c r="AI5" s="6" t="s">
        <v>12</v>
      </c>
      <c r="AJ5" s="6" t="s">
        <v>13</v>
      </c>
      <c r="AK5" s="6" t="s">
        <v>14</v>
      </c>
      <c r="AL5" s="6" t="s">
        <v>12</v>
      </c>
      <c r="AM5" s="6" t="s">
        <v>13</v>
      </c>
      <c r="AN5" s="6" t="s">
        <v>14</v>
      </c>
      <c r="AO5" s="6"/>
      <c r="AQ5" s="5"/>
      <c r="AR5" s="6" t="s">
        <v>10</v>
      </c>
      <c r="AS5" s="6" t="s">
        <v>11</v>
      </c>
      <c r="AT5" s="6" t="s">
        <v>12</v>
      </c>
      <c r="AU5" s="6" t="s">
        <v>13</v>
      </c>
      <c r="AV5" s="6" t="s">
        <v>14</v>
      </c>
      <c r="AW5" s="6" t="s">
        <v>12</v>
      </c>
      <c r="AX5" s="6" t="s">
        <v>13</v>
      </c>
      <c r="AY5" s="6" t="s">
        <v>14</v>
      </c>
      <c r="AZ5" s="6" t="s">
        <v>12</v>
      </c>
      <c r="BA5" s="6" t="s">
        <v>14</v>
      </c>
    </row>
    <row r="6" spans="1:53" x14ac:dyDescent="0.25">
      <c r="A6" s="7"/>
      <c r="B6" s="8"/>
      <c r="C6" s="8"/>
      <c r="D6" s="8"/>
      <c r="E6" s="9"/>
      <c r="F6" s="10">
        <f t="shared" ref="F6:F20" si="0">E6*D6</f>
        <v>0</v>
      </c>
      <c r="G6" s="8"/>
      <c r="H6" s="9"/>
      <c r="I6" s="11">
        <f>H6*G6</f>
        <v>0</v>
      </c>
      <c r="J6" s="8">
        <v>1500</v>
      </c>
      <c r="K6" s="9">
        <v>4.5</v>
      </c>
      <c r="L6" s="9">
        <f>J6*K6</f>
        <v>6750</v>
      </c>
      <c r="M6" s="19"/>
      <c r="O6" s="6"/>
      <c r="P6" s="8"/>
      <c r="Q6" s="8"/>
      <c r="R6" s="8"/>
      <c r="S6" s="9"/>
      <c r="T6" s="10">
        <f t="shared" ref="T6:T20" si="1">S6*R6</f>
        <v>0</v>
      </c>
      <c r="U6" s="8"/>
      <c r="V6" s="9"/>
      <c r="W6" s="11">
        <f>V6*U6</f>
        <v>0</v>
      </c>
      <c r="X6" s="8">
        <v>2000</v>
      </c>
      <c r="Y6" s="9">
        <v>4.08</v>
      </c>
      <c r="Z6" s="9">
        <f>X6*Y6</f>
        <v>8160</v>
      </c>
      <c r="AA6" s="6"/>
      <c r="AC6" s="7"/>
      <c r="AD6" s="8"/>
      <c r="AE6" s="8"/>
      <c r="AF6" s="8"/>
      <c r="AG6" s="9"/>
      <c r="AH6" s="10">
        <f t="shared" ref="AH6:AH20" si="2">AG6*AF6</f>
        <v>0</v>
      </c>
      <c r="AI6" s="8"/>
      <c r="AJ6" s="9"/>
      <c r="AK6" s="11">
        <f>AJ6*AI6</f>
        <v>0</v>
      </c>
      <c r="AL6" s="8">
        <v>2500</v>
      </c>
      <c r="AM6" s="9">
        <v>5.2</v>
      </c>
      <c r="AN6" s="9">
        <f>AL6*AM6</f>
        <v>13000</v>
      </c>
      <c r="AO6" s="6"/>
      <c r="AQ6" s="7">
        <v>45298</v>
      </c>
      <c r="AR6" s="8"/>
      <c r="AS6" s="8"/>
      <c r="AT6" s="8"/>
      <c r="AU6" s="9"/>
      <c r="AV6" s="10">
        <f t="shared" ref="AV6:AV7" si="3">AU6*AT6</f>
        <v>0</v>
      </c>
      <c r="AW6" s="8"/>
      <c r="AX6" s="9"/>
      <c r="AY6" s="11">
        <f>AX6*AW6</f>
        <v>0</v>
      </c>
      <c r="AZ6" s="8">
        <f>J7</f>
        <v>1500</v>
      </c>
      <c r="BA6" s="9">
        <f>L7</f>
        <v>6750</v>
      </c>
    </row>
    <row r="7" spans="1:53" x14ac:dyDescent="0.25">
      <c r="A7" s="12">
        <v>45298</v>
      </c>
      <c r="B7" s="13"/>
      <c r="C7" s="13"/>
      <c r="D7" s="13"/>
      <c r="E7" s="14"/>
      <c r="F7" s="14">
        <f t="shared" si="0"/>
        <v>0</v>
      </c>
      <c r="G7" s="13">
        <v>500</v>
      </c>
      <c r="H7" s="14">
        <v>4.5</v>
      </c>
      <c r="I7" s="14">
        <f t="shared" ref="I7:I20" si="4">H7*G7</f>
        <v>2250</v>
      </c>
      <c r="J7" s="13">
        <f>J6-D7</f>
        <v>1500</v>
      </c>
      <c r="K7" s="14">
        <f>K6</f>
        <v>4.5</v>
      </c>
      <c r="L7" s="14">
        <f t="shared" ref="L7:L20" si="5">J7*K7</f>
        <v>6750</v>
      </c>
      <c r="M7" s="19"/>
      <c r="O7" s="12">
        <v>45301</v>
      </c>
      <c r="P7" s="13"/>
      <c r="Q7" s="13"/>
      <c r="R7" s="13"/>
      <c r="S7" s="14"/>
      <c r="T7" s="14">
        <f t="shared" si="1"/>
        <v>0</v>
      </c>
      <c r="U7" s="13">
        <v>150</v>
      </c>
      <c r="V7" s="14">
        <v>4.08</v>
      </c>
      <c r="W7" s="14">
        <f t="shared" ref="W7:W8" si="6">V7*U7</f>
        <v>612</v>
      </c>
      <c r="X7" s="13">
        <f>X6-U7</f>
        <v>1850</v>
      </c>
      <c r="Y7" s="14"/>
      <c r="Z7" s="14">
        <f>Z6-W7</f>
        <v>7548</v>
      </c>
      <c r="AA7" s="6"/>
      <c r="AC7" s="7">
        <v>45303</v>
      </c>
      <c r="AD7" s="8"/>
      <c r="AE7" s="8"/>
      <c r="AF7" s="8">
        <v>50</v>
      </c>
      <c r="AG7" s="9">
        <f>(5.3*0.95)+(AO7/AF7)</f>
        <v>5.262999999999999</v>
      </c>
      <c r="AH7" s="10">
        <f t="shared" si="2"/>
        <v>263.14999999999998</v>
      </c>
      <c r="AI7" s="8"/>
      <c r="AJ7" s="9"/>
      <c r="AK7" s="11">
        <f t="shared" ref="AK7:AK8" si="7">AJ7*AI7</f>
        <v>0</v>
      </c>
      <c r="AL7" s="8">
        <f>AL6+AF7</f>
        <v>2550</v>
      </c>
      <c r="AM7" s="9"/>
      <c r="AN7" s="9">
        <f>AN6+AH7</f>
        <v>13263.15</v>
      </c>
      <c r="AO7" s="9">
        <f>(6.2+9.4+18.6)/3</f>
        <v>11.4</v>
      </c>
      <c r="AQ7" s="7">
        <v>45301</v>
      </c>
      <c r="AR7" s="8"/>
      <c r="AS7" s="8"/>
      <c r="AT7" s="8"/>
      <c r="AU7" s="9"/>
      <c r="AV7" s="10">
        <f t="shared" si="3"/>
        <v>0</v>
      </c>
      <c r="AW7" s="8"/>
      <c r="AX7" s="9"/>
      <c r="AY7" s="11">
        <f t="shared" ref="AY7" si="8">AX7*AW7</f>
        <v>0</v>
      </c>
      <c r="AZ7" s="8">
        <f>X7</f>
        <v>1850</v>
      </c>
      <c r="BA7" s="9">
        <f>BA6+Z7</f>
        <v>14298</v>
      </c>
    </row>
    <row r="8" spans="1:53" s="15" customFormat="1" x14ac:dyDescent="0.25">
      <c r="A8" s="7">
        <v>45303</v>
      </c>
      <c r="B8" s="8"/>
      <c r="C8" s="8"/>
      <c r="D8" s="8">
        <v>250</v>
      </c>
      <c r="E8" s="9">
        <f>(4.6*0.95)+(M8/250)</f>
        <v>4.4155999999999995</v>
      </c>
      <c r="F8" s="10">
        <f t="shared" si="0"/>
        <v>1103.8999999999999</v>
      </c>
      <c r="G8" s="8"/>
      <c r="H8" s="9"/>
      <c r="I8" s="11">
        <f t="shared" si="4"/>
        <v>0</v>
      </c>
      <c r="J8" s="8">
        <f>J7+D8</f>
        <v>1750</v>
      </c>
      <c r="K8" s="9">
        <f>((K7*J7)+(E8*D8))/(J7+D8)</f>
        <v>4.4879428571428566</v>
      </c>
      <c r="L8" s="9">
        <f>J8*K8</f>
        <v>7853.8999999999987</v>
      </c>
      <c r="M8" s="9">
        <f>(6.2+9.4+18.6)/3</f>
        <v>11.4</v>
      </c>
      <c r="O8" s="7">
        <v>45303</v>
      </c>
      <c r="P8" s="8"/>
      <c r="Q8" s="8"/>
      <c r="R8" s="8">
        <v>250</v>
      </c>
      <c r="S8" s="9">
        <f>(5.2*0.95)+(AA8/R8)</f>
        <v>4.9855999999999998</v>
      </c>
      <c r="T8" s="10">
        <f t="shared" si="1"/>
        <v>1246.3999999999999</v>
      </c>
      <c r="U8" s="8"/>
      <c r="V8" s="9"/>
      <c r="W8" s="11">
        <f t="shared" si="6"/>
        <v>0</v>
      </c>
      <c r="X8" s="8">
        <f>X7+R8</f>
        <v>2100</v>
      </c>
      <c r="Y8" s="9"/>
      <c r="Z8" s="9">
        <f>Z7+T8</f>
        <v>8794.4</v>
      </c>
      <c r="AA8" s="9">
        <f>(6.2+9.4+18.6)/3</f>
        <v>11.4</v>
      </c>
      <c r="AC8" s="12">
        <v>45306</v>
      </c>
      <c r="AD8" s="13"/>
      <c r="AE8" s="13"/>
      <c r="AF8" s="13"/>
      <c r="AG8" s="14"/>
      <c r="AH8" s="14">
        <f t="shared" si="2"/>
        <v>0</v>
      </c>
      <c r="AI8" s="13">
        <v>500</v>
      </c>
      <c r="AJ8" s="14">
        <f>AM6</f>
        <v>5.2</v>
      </c>
      <c r="AK8" s="14">
        <f t="shared" si="7"/>
        <v>2600</v>
      </c>
      <c r="AL8" s="13">
        <f>AL7-AI8</f>
        <v>2050</v>
      </c>
      <c r="AM8" s="14"/>
      <c r="AN8" s="14">
        <f>AN7+AK8</f>
        <v>15863.15</v>
      </c>
      <c r="AO8" s="9"/>
      <c r="AQ8" s="7">
        <v>45303</v>
      </c>
      <c r="AR8" s="8"/>
      <c r="AS8" s="8"/>
      <c r="AT8" s="8"/>
      <c r="AU8" s="9"/>
      <c r="AV8" s="10">
        <f t="shared" ref="AV8:AV9" si="9">AU8*AT8</f>
        <v>0</v>
      </c>
      <c r="AW8" s="8"/>
      <c r="AX8" s="9"/>
      <c r="AY8" s="11">
        <f>AX8*AW8</f>
        <v>0</v>
      </c>
      <c r="AZ8" s="8">
        <f>J8+X8+AL7</f>
        <v>6400</v>
      </c>
      <c r="BA8" s="9">
        <f>L8+Z8+AN7</f>
        <v>29911.449999999997</v>
      </c>
    </row>
    <row r="9" spans="1:53" s="15" customFormat="1" x14ac:dyDescent="0.25">
      <c r="A9" s="12">
        <v>45306</v>
      </c>
      <c r="B9" s="13"/>
      <c r="C9" s="13"/>
      <c r="D9" s="13"/>
      <c r="E9" s="14"/>
      <c r="F9" s="14">
        <f t="shared" si="0"/>
        <v>0</v>
      </c>
      <c r="G9" s="13">
        <v>300</v>
      </c>
      <c r="H9" s="14">
        <v>4.5</v>
      </c>
      <c r="I9" s="14">
        <f>H9*G9</f>
        <v>1350</v>
      </c>
      <c r="J9" s="13">
        <f>J8-G9</f>
        <v>1450</v>
      </c>
      <c r="K9" s="14">
        <f>K8</f>
        <v>4.4879428571428566</v>
      </c>
      <c r="L9" s="14">
        <f t="shared" si="5"/>
        <v>6507.5171428571421</v>
      </c>
      <c r="M9" s="9"/>
      <c r="O9" s="12">
        <v>45306</v>
      </c>
      <c r="P9" s="13"/>
      <c r="Q9" s="13"/>
      <c r="R9" s="13"/>
      <c r="S9" s="14"/>
      <c r="T9" s="14">
        <f t="shared" si="1"/>
        <v>0</v>
      </c>
      <c r="U9" s="13">
        <v>500</v>
      </c>
      <c r="V9" s="14">
        <v>4.08</v>
      </c>
      <c r="W9" s="14">
        <f>V9*U9</f>
        <v>2040</v>
      </c>
      <c r="X9" s="13">
        <f>X8-U9</f>
        <v>1600</v>
      </c>
      <c r="Y9" s="14"/>
      <c r="Z9" s="14">
        <f>Z8-X9</f>
        <v>7194.4</v>
      </c>
      <c r="AA9" s="9"/>
      <c r="AC9" s="7">
        <v>45307</v>
      </c>
      <c r="AD9" s="8"/>
      <c r="AE9" s="8"/>
      <c r="AF9" s="8">
        <v>350</v>
      </c>
      <c r="AG9" s="9">
        <f>(5.3*0.93)+(AO9/AF9)</f>
        <v>4.9784285714285721</v>
      </c>
      <c r="AH9" s="10">
        <f t="shared" si="2"/>
        <v>1742.4500000000003</v>
      </c>
      <c r="AI9" s="8"/>
      <c r="AJ9" s="9"/>
      <c r="AK9" s="11">
        <f>AJ9*AI9</f>
        <v>0</v>
      </c>
      <c r="AL9" s="8">
        <f>AL8+AF9</f>
        <v>2400</v>
      </c>
      <c r="AM9" s="9"/>
      <c r="AN9" s="9">
        <f>AN8+AH9</f>
        <v>17605.599999999999</v>
      </c>
      <c r="AO9" s="9">
        <f>(18.4+9.3+24.2)/3</f>
        <v>17.3</v>
      </c>
      <c r="AQ9" s="7">
        <v>45306</v>
      </c>
      <c r="AR9" s="8"/>
      <c r="AS9" s="8"/>
      <c r="AT9" s="8"/>
      <c r="AU9" s="9"/>
      <c r="AV9" s="10">
        <f t="shared" si="9"/>
        <v>0</v>
      </c>
      <c r="AW9" s="8"/>
      <c r="AX9" s="9"/>
      <c r="AY9" s="11">
        <f t="shared" ref="AY9" si="10">AX9*AW9</f>
        <v>0</v>
      </c>
      <c r="AZ9" s="8">
        <f>J9+X9+AL8</f>
        <v>5100</v>
      </c>
      <c r="BA9" s="9">
        <f>L9+AN8+Z9</f>
        <v>29565.067142857144</v>
      </c>
    </row>
    <row r="10" spans="1:53" s="15" customFormat="1" x14ac:dyDescent="0.25">
      <c r="A10" s="7">
        <v>45307</v>
      </c>
      <c r="B10" s="8"/>
      <c r="C10" s="8"/>
      <c r="D10" s="8">
        <v>200</v>
      </c>
      <c r="E10" s="9">
        <f>(4.7*0.93)+(M10/D10)</f>
        <v>4.4575000000000005</v>
      </c>
      <c r="F10" s="10">
        <f t="shared" si="0"/>
        <v>891.50000000000011</v>
      </c>
      <c r="G10" s="8"/>
      <c r="H10" s="9"/>
      <c r="I10" s="11">
        <f t="shared" si="4"/>
        <v>0</v>
      </c>
      <c r="J10" s="8">
        <f>J9-D10</f>
        <v>1250</v>
      </c>
      <c r="K10" s="9">
        <f>((K9*J9)+(E10*D10))/(J9+D10)</f>
        <v>4.4842528138528133</v>
      </c>
      <c r="L10" s="9">
        <f t="shared" si="5"/>
        <v>5605.3160173160168</v>
      </c>
      <c r="M10" s="9">
        <f>(18.4+9.3+24.2)/3</f>
        <v>17.3</v>
      </c>
      <c r="O10" s="7">
        <v>45307</v>
      </c>
      <c r="P10" s="8"/>
      <c r="Q10" s="8"/>
      <c r="R10" s="8">
        <v>300</v>
      </c>
      <c r="S10" s="9">
        <f>(4.9*0.93)+(AA10/R10)</f>
        <v>4.6146666666666674</v>
      </c>
      <c r="T10" s="10">
        <f t="shared" si="1"/>
        <v>1384.4000000000003</v>
      </c>
      <c r="U10" s="8"/>
      <c r="V10" s="9"/>
      <c r="W10" s="11">
        <f t="shared" ref="W10:W12" si="11">V10*U10</f>
        <v>0</v>
      </c>
      <c r="X10" s="8">
        <f>X9+R10</f>
        <v>1900</v>
      </c>
      <c r="Y10" s="9"/>
      <c r="Z10" s="9">
        <f>Z9+T10</f>
        <v>8578.7999999999993</v>
      </c>
      <c r="AA10" s="9">
        <f>(18.4+9.3+24.2)/3</f>
        <v>17.3</v>
      </c>
      <c r="AC10" s="12">
        <v>45308</v>
      </c>
      <c r="AD10" s="13"/>
      <c r="AE10" s="13"/>
      <c r="AF10" s="13"/>
      <c r="AG10" s="14"/>
      <c r="AH10" s="14">
        <f t="shared" si="2"/>
        <v>0</v>
      </c>
      <c r="AI10" s="13">
        <v>150</v>
      </c>
      <c r="AJ10" s="14">
        <f>AM6</f>
        <v>5.2</v>
      </c>
      <c r="AK10" s="14">
        <f t="shared" ref="AK10:AK12" si="12">AJ10*AI10</f>
        <v>780</v>
      </c>
      <c r="AL10" s="13">
        <f>AL9-AI10</f>
        <v>2250</v>
      </c>
      <c r="AM10" s="14"/>
      <c r="AN10" s="14">
        <f>AN9-AK10</f>
        <v>16825.599999999999</v>
      </c>
      <c r="AO10" s="19"/>
      <c r="AQ10" s="7">
        <v>45307</v>
      </c>
      <c r="AR10" s="8"/>
      <c r="AS10" s="8"/>
      <c r="AT10" s="8"/>
      <c r="AU10" s="9"/>
      <c r="AV10" s="10">
        <f t="shared" ref="AV10:AV12" si="13">AU10*AT10</f>
        <v>0</v>
      </c>
      <c r="AW10" s="8"/>
      <c r="AX10" s="9"/>
      <c r="AY10" s="11">
        <f t="shared" ref="AY10:AY12" si="14">AX10*AW10</f>
        <v>0</v>
      </c>
      <c r="AZ10" s="8">
        <f>J10+X10+AL9</f>
        <v>5550</v>
      </c>
      <c r="BA10" s="9">
        <f>L10+Z10+AN9</f>
        <v>31789.716017316015</v>
      </c>
    </row>
    <row r="11" spans="1:53" x14ac:dyDescent="0.25">
      <c r="A11" s="12">
        <v>45308</v>
      </c>
      <c r="B11" s="13"/>
      <c r="C11" s="13"/>
      <c r="D11" s="13"/>
      <c r="E11" s="14"/>
      <c r="F11" s="14">
        <f t="shared" si="0"/>
        <v>0</v>
      </c>
      <c r="G11" s="13">
        <v>100</v>
      </c>
      <c r="H11" s="14">
        <f>K10</f>
        <v>4.4842528138528133</v>
      </c>
      <c r="I11" s="14">
        <f t="shared" si="4"/>
        <v>448.42528138528132</v>
      </c>
      <c r="J11" s="13">
        <f>J10-G11</f>
        <v>1150</v>
      </c>
      <c r="K11" s="14">
        <f>K10</f>
        <v>4.4842528138528133</v>
      </c>
      <c r="L11" s="14">
        <f t="shared" si="5"/>
        <v>5156.890735930735</v>
      </c>
      <c r="M11" s="19"/>
      <c r="O11" s="12">
        <v>45308</v>
      </c>
      <c r="P11" s="13"/>
      <c r="Q11" s="13"/>
      <c r="R11" s="13"/>
      <c r="S11" s="14"/>
      <c r="T11" s="14">
        <f t="shared" si="1"/>
        <v>0</v>
      </c>
      <c r="U11" s="13">
        <v>120</v>
      </c>
      <c r="V11" s="14">
        <f>Y6</f>
        <v>4.08</v>
      </c>
      <c r="W11" s="14">
        <f t="shared" si="11"/>
        <v>489.6</v>
      </c>
      <c r="X11" s="13">
        <f>X10-U11</f>
        <v>1780</v>
      </c>
      <c r="Y11" s="14"/>
      <c r="Z11" s="14">
        <f>Z10-W11</f>
        <v>8089.1999999999989</v>
      </c>
      <c r="AA11" s="19"/>
      <c r="AC11" s="12">
        <v>45319</v>
      </c>
      <c r="AD11" s="13"/>
      <c r="AE11" s="13"/>
      <c r="AF11" s="13"/>
      <c r="AG11" s="14"/>
      <c r="AH11" s="14">
        <f t="shared" si="2"/>
        <v>0</v>
      </c>
      <c r="AI11" s="13">
        <v>650</v>
      </c>
      <c r="AJ11" s="14">
        <f>AM6</f>
        <v>5.2</v>
      </c>
      <c r="AK11" s="14">
        <f t="shared" si="12"/>
        <v>3380</v>
      </c>
      <c r="AL11" s="13">
        <f>AL10-AI11</f>
        <v>1600</v>
      </c>
      <c r="AM11" s="14"/>
      <c r="AN11" s="14">
        <f>AN10-AK11</f>
        <v>13445.599999999999</v>
      </c>
      <c r="AO11" s="6"/>
      <c r="AQ11" s="7">
        <v>45308</v>
      </c>
      <c r="AR11" s="8"/>
      <c r="AS11" s="8"/>
      <c r="AT11" s="8"/>
      <c r="AU11" s="9"/>
      <c r="AV11" s="10">
        <f t="shared" si="13"/>
        <v>0</v>
      </c>
      <c r="AW11" s="8"/>
      <c r="AX11" s="9"/>
      <c r="AY11" s="11">
        <f t="shared" si="14"/>
        <v>0</v>
      </c>
      <c r="AZ11" s="8">
        <f>J11+X11+AL10</f>
        <v>5180</v>
      </c>
      <c r="BA11" s="9">
        <f>L11+Z11+AN10</f>
        <v>30071.690735930733</v>
      </c>
    </row>
    <row r="12" spans="1:53" x14ac:dyDescent="0.25">
      <c r="A12" s="12">
        <v>45319</v>
      </c>
      <c r="B12" s="13"/>
      <c r="C12" s="13"/>
      <c r="D12" s="13"/>
      <c r="E12" s="14"/>
      <c r="F12" s="14">
        <f t="shared" si="0"/>
        <v>0</v>
      </c>
      <c r="G12" s="13">
        <v>1150</v>
      </c>
      <c r="H12" s="14">
        <f>H11</f>
        <v>4.4842528138528133</v>
      </c>
      <c r="I12" s="14">
        <f t="shared" si="4"/>
        <v>5156.890735930735</v>
      </c>
      <c r="J12" s="13">
        <f>J11-G12</f>
        <v>0</v>
      </c>
      <c r="K12" s="14">
        <f>K11</f>
        <v>4.4842528138528133</v>
      </c>
      <c r="L12" s="14">
        <f t="shared" si="5"/>
        <v>0</v>
      </c>
      <c r="M12" s="19"/>
      <c r="O12" s="12">
        <v>45319</v>
      </c>
      <c r="P12" s="13"/>
      <c r="Q12" s="13"/>
      <c r="R12" s="13"/>
      <c r="S12" s="14"/>
      <c r="T12" s="14">
        <f t="shared" si="1"/>
        <v>0</v>
      </c>
      <c r="U12" s="13">
        <v>500</v>
      </c>
      <c r="V12" s="14">
        <v>4.08</v>
      </c>
      <c r="W12" s="14">
        <f t="shared" si="11"/>
        <v>2040</v>
      </c>
      <c r="X12" s="13">
        <f>X11-U12</f>
        <v>1280</v>
      </c>
      <c r="Y12" s="14"/>
      <c r="Z12" s="14">
        <f>Z11-W12</f>
        <v>6049.1999999999989</v>
      </c>
      <c r="AA12" s="6"/>
      <c r="AC12" s="7"/>
      <c r="AD12" s="8"/>
      <c r="AE12" s="8"/>
      <c r="AF12" s="8"/>
      <c r="AG12" s="9"/>
      <c r="AH12" s="10">
        <f t="shared" si="2"/>
        <v>0</v>
      </c>
      <c r="AI12" s="8"/>
      <c r="AJ12" s="9"/>
      <c r="AK12" s="11">
        <f t="shared" si="12"/>
        <v>0</v>
      </c>
      <c r="AL12" s="8"/>
      <c r="AM12" s="9"/>
      <c r="AN12" s="9">
        <f t="shared" ref="AN12" si="15">AL12*AM12</f>
        <v>0</v>
      </c>
      <c r="AO12" s="6"/>
      <c r="AQ12" s="7">
        <v>45319</v>
      </c>
      <c r="AR12" s="8"/>
      <c r="AS12" s="8"/>
      <c r="AT12" s="8"/>
      <c r="AU12" s="9"/>
      <c r="AV12" s="10">
        <f t="shared" si="13"/>
        <v>0</v>
      </c>
      <c r="AW12" s="8"/>
      <c r="AX12" s="9"/>
      <c r="AY12" s="11">
        <f t="shared" si="14"/>
        <v>0</v>
      </c>
      <c r="AZ12" s="8">
        <f>J12+X12+AL11</f>
        <v>2880</v>
      </c>
      <c r="BA12" s="9">
        <f>L12+Z12+AN11</f>
        <v>19494.799999999996</v>
      </c>
    </row>
    <row r="13" spans="1:53" s="15" customFormat="1" x14ac:dyDescent="0.25">
      <c r="A13" s="7"/>
      <c r="B13" s="8"/>
      <c r="C13" s="8"/>
      <c r="D13" s="8"/>
      <c r="E13" s="9"/>
      <c r="F13" s="10">
        <f t="shared" si="0"/>
        <v>0</v>
      </c>
      <c r="G13" s="8"/>
      <c r="H13" s="9"/>
      <c r="I13" s="11">
        <f>H13*G13</f>
        <v>0</v>
      </c>
      <c r="J13" s="8"/>
      <c r="K13" s="9"/>
      <c r="L13" s="9">
        <f t="shared" si="5"/>
        <v>0</v>
      </c>
      <c r="M13" s="9"/>
      <c r="O13" s="7"/>
      <c r="P13" s="8"/>
      <c r="Q13" s="8"/>
      <c r="R13" s="8"/>
      <c r="S13" s="9"/>
      <c r="T13" s="10">
        <f t="shared" si="1"/>
        <v>0</v>
      </c>
      <c r="U13" s="8"/>
      <c r="V13" s="9"/>
      <c r="W13" s="11">
        <f>V13*U13</f>
        <v>0</v>
      </c>
      <c r="X13" s="8"/>
      <c r="Y13" s="9"/>
      <c r="Z13" s="9">
        <f t="shared" ref="Z13:Z18" si="16">X13*Y13</f>
        <v>0</v>
      </c>
      <c r="AA13" s="8"/>
      <c r="AC13" s="7"/>
      <c r="AD13" s="8"/>
      <c r="AE13" s="8"/>
      <c r="AF13" s="8"/>
      <c r="AG13" s="9"/>
      <c r="AH13" s="10">
        <f t="shared" si="2"/>
        <v>0</v>
      </c>
      <c r="AI13" s="8"/>
      <c r="AJ13" s="9"/>
      <c r="AK13" s="11">
        <f>AJ13*AI13</f>
        <v>0</v>
      </c>
      <c r="AL13" s="8"/>
      <c r="AM13" s="9"/>
      <c r="AN13" s="9">
        <f>AN12-AK13</f>
        <v>0</v>
      </c>
      <c r="AO13" s="8"/>
    </row>
    <row r="14" spans="1:53" s="15" customFormat="1" x14ac:dyDescent="0.25">
      <c r="A14" s="7"/>
      <c r="B14" s="8"/>
      <c r="C14" s="8"/>
      <c r="D14" s="8"/>
      <c r="E14" s="9"/>
      <c r="F14" s="10">
        <f t="shared" si="0"/>
        <v>0</v>
      </c>
      <c r="G14" s="8"/>
      <c r="H14" s="9"/>
      <c r="I14" s="11">
        <f>H14*G14</f>
        <v>0</v>
      </c>
      <c r="J14" s="8"/>
      <c r="K14" s="9"/>
      <c r="L14" s="9">
        <f t="shared" si="5"/>
        <v>0</v>
      </c>
      <c r="M14" s="9"/>
      <c r="O14" s="7"/>
      <c r="P14" s="8"/>
      <c r="Q14" s="8"/>
      <c r="R14" s="8"/>
      <c r="S14" s="9"/>
      <c r="T14" s="10">
        <f t="shared" si="1"/>
        <v>0</v>
      </c>
      <c r="U14" s="8"/>
      <c r="V14" s="9"/>
      <c r="W14" s="11">
        <f>V14*U14</f>
        <v>0</v>
      </c>
      <c r="X14" s="8"/>
      <c r="Y14" s="9"/>
      <c r="Z14" s="9">
        <f t="shared" si="16"/>
        <v>0</v>
      </c>
      <c r="AA14" s="8"/>
      <c r="AC14" s="7"/>
      <c r="AD14" s="8"/>
      <c r="AE14" s="8"/>
      <c r="AF14" s="8"/>
      <c r="AG14" s="9"/>
      <c r="AH14" s="10">
        <f t="shared" si="2"/>
        <v>0</v>
      </c>
      <c r="AI14" s="8"/>
      <c r="AJ14" s="9"/>
      <c r="AK14" s="11">
        <f>AJ14*AI14</f>
        <v>0</v>
      </c>
      <c r="AL14" s="8"/>
      <c r="AM14" s="9"/>
      <c r="AN14" s="9">
        <f>AN13-AK14</f>
        <v>0</v>
      </c>
      <c r="AO14" s="8"/>
    </row>
    <row r="15" spans="1:53" s="15" customFormat="1" x14ac:dyDescent="0.25">
      <c r="A15" s="7"/>
      <c r="B15" s="8"/>
      <c r="C15" s="8"/>
      <c r="D15" s="8"/>
      <c r="E15" s="9"/>
      <c r="F15" s="10">
        <f t="shared" si="0"/>
        <v>0</v>
      </c>
      <c r="G15" s="8"/>
      <c r="H15" s="9"/>
      <c r="I15" s="11">
        <f t="shared" si="4"/>
        <v>0</v>
      </c>
      <c r="J15" s="8"/>
      <c r="K15" s="9"/>
      <c r="L15" s="9">
        <f t="shared" si="5"/>
        <v>0</v>
      </c>
      <c r="M15" s="9"/>
      <c r="O15" s="7"/>
      <c r="P15" s="8"/>
      <c r="Q15" s="8"/>
      <c r="R15" s="8"/>
      <c r="S15" s="9"/>
      <c r="T15" s="10">
        <f t="shared" si="1"/>
        <v>0</v>
      </c>
      <c r="U15" s="8"/>
      <c r="V15" s="9"/>
      <c r="W15" s="11">
        <f t="shared" ref="W15:W20" si="17">V15*U15</f>
        <v>0</v>
      </c>
      <c r="X15" s="8"/>
      <c r="Y15" s="9"/>
      <c r="Z15" s="9">
        <f t="shared" si="16"/>
        <v>0</v>
      </c>
      <c r="AA15" s="8"/>
      <c r="AC15" s="7"/>
      <c r="AD15" s="8"/>
      <c r="AE15" s="8"/>
      <c r="AF15" s="8"/>
      <c r="AG15" s="9"/>
      <c r="AH15" s="10">
        <f t="shared" si="2"/>
        <v>0</v>
      </c>
      <c r="AI15" s="8"/>
      <c r="AJ15" s="9"/>
      <c r="AK15" s="11">
        <f t="shared" ref="AK15:AK20" si="18">AJ15*AI15</f>
        <v>0</v>
      </c>
      <c r="AL15" s="8"/>
      <c r="AM15" s="9"/>
      <c r="AN15" s="9">
        <f t="shared" ref="AN15" si="19">AM15*AL15</f>
        <v>0</v>
      </c>
      <c r="AO15" s="8"/>
    </row>
    <row r="16" spans="1:53" s="15" customFormat="1" x14ac:dyDescent="0.25">
      <c r="A16" s="7"/>
      <c r="B16" s="8"/>
      <c r="C16" s="8"/>
      <c r="D16" s="8"/>
      <c r="E16" s="9"/>
      <c r="F16" s="10">
        <f t="shared" si="0"/>
        <v>0</v>
      </c>
      <c r="G16" s="8"/>
      <c r="H16" s="9"/>
      <c r="I16" s="11">
        <f t="shared" si="4"/>
        <v>0</v>
      </c>
      <c r="J16" s="8"/>
      <c r="K16" s="9"/>
      <c r="L16" s="9">
        <f t="shared" si="5"/>
        <v>0</v>
      </c>
      <c r="M16" s="9"/>
      <c r="O16" s="7"/>
      <c r="P16" s="8"/>
      <c r="Q16" s="8"/>
      <c r="R16" s="8"/>
      <c r="S16" s="9"/>
      <c r="T16" s="10">
        <f t="shared" si="1"/>
        <v>0</v>
      </c>
      <c r="U16" s="8"/>
      <c r="V16" s="9"/>
      <c r="W16" s="11">
        <f t="shared" si="17"/>
        <v>0</v>
      </c>
      <c r="X16" s="8"/>
      <c r="Y16" s="9"/>
      <c r="Z16" s="9">
        <f t="shared" si="16"/>
        <v>0</v>
      </c>
      <c r="AA16" s="8"/>
      <c r="AC16" s="7"/>
      <c r="AD16" s="8"/>
      <c r="AE16" s="8"/>
      <c r="AF16" s="8"/>
      <c r="AG16" s="9"/>
      <c r="AH16" s="10">
        <f t="shared" si="2"/>
        <v>0</v>
      </c>
      <c r="AI16" s="8"/>
      <c r="AJ16" s="9"/>
      <c r="AK16" s="11">
        <f t="shared" si="18"/>
        <v>0</v>
      </c>
      <c r="AL16" s="8"/>
      <c r="AM16" s="9"/>
      <c r="AN16" s="9">
        <f>AN14-AK16</f>
        <v>0</v>
      </c>
      <c r="AO16" s="8"/>
    </row>
    <row r="17" spans="1:41" x14ac:dyDescent="0.25">
      <c r="A17" s="7"/>
      <c r="B17" s="8"/>
      <c r="C17" s="8"/>
      <c r="D17" s="8"/>
      <c r="E17" s="9"/>
      <c r="F17" s="10">
        <f t="shared" si="0"/>
        <v>0</v>
      </c>
      <c r="G17" s="8"/>
      <c r="H17" s="9"/>
      <c r="I17" s="11">
        <f t="shared" si="4"/>
        <v>0</v>
      </c>
      <c r="J17" s="8"/>
      <c r="K17" s="9"/>
      <c r="L17" s="9">
        <f t="shared" si="5"/>
        <v>0</v>
      </c>
      <c r="M17" s="19"/>
      <c r="O17" s="7"/>
      <c r="P17" s="8"/>
      <c r="Q17" s="8"/>
      <c r="R17" s="8"/>
      <c r="S17" s="9"/>
      <c r="T17" s="10">
        <f t="shared" si="1"/>
        <v>0</v>
      </c>
      <c r="U17" s="8"/>
      <c r="V17" s="9"/>
      <c r="W17" s="11">
        <f t="shared" si="17"/>
        <v>0</v>
      </c>
      <c r="X17" s="8"/>
      <c r="Y17" s="9"/>
      <c r="Z17" s="9">
        <f t="shared" si="16"/>
        <v>0</v>
      </c>
      <c r="AA17" s="6"/>
      <c r="AC17" s="7"/>
      <c r="AD17" s="8"/>
      <c r="AE17" s="8"/>
      <c r="AF17" s="8"/>
      <c r="AG17" s="9"/>
      <c r="AH17" s="10">
        <f t="shared" si="2"/>
        <v>0</v>
      </c>
      <c r="AI17" s="8"/>
      <c r="AJ17" s="9"/>
      <c r="AK17" s="11">
        <f t="shared" si="18"/>
        <v>0</v>
      </c>
      <c r="AL17" s="8"/>
      <c r="AM17" s="9"/>
      <c r="AN17" s="9">
        <f>AN16+AH17</f>
        <v>0</v>
      </c>
      <c r="AO17" s="6"/>
    </row>
    <row r="18" spans="1:41" x14ac:dyDescent="0.25">
      <c r="A18" s="7"/>
      <c r="B18" s="8"/>
      <c r="C18" s="8"/>
      <c r="D18" s="8"/>
      <c r="E18" s="9"/>
      <c r="F18" s="10">
        <f t="shared" si="0"/>
        <v>0</v>
      </c>
      <c r="G18" s="8"/>
      <c r="H18" s="9"/>
      <c r="I18" s="11">
        <f t="shared" si="4"/>
        <v>0</v>
      </c>
      <c r="J18" s="8"/>
      <c r="K18" s="9"/>
      <c r="L18" s="9">
        <f t="shared" si="5"/>
        <v>0</v>
      </c>
      <c r="M18" s="19"/>
      <c r="O18" s="7"/>
      <c r="P18" s="8"/>
      <c r="Q18" s="8"/>
      <c r="R18" s="8"/>
      <c r="S18" s="9"/>
      <c r="T18" s="10">
        <f t="shared" si="1"/>
        <v>0</v>
      </c>
      <c r="U18" s="8"/>
      <c r="V18" s="9"/>
      <c r="W18" s="11">
        <f t="shared" si="17"/>
        <v>0</v>
      </c>
      <c r="X18" s="8"/>
      <c r="Y18" s="9"/>
      <c r="Z18" s="9">
        <f t="shared" si="16"/>
        <v>0</v>
      </c>
      <c r="AA18" s="6"/>
      <c r="AC18" s="7"/>
      <c r="AD18" s="8"/>
      <c r="AE18" s="8"/>
      <c r="AF18" s="8"/>
      <c r="AG18" s="9"/>
      <c r="AH18" s="10">
        <f t="shared" si="2"/>
        <v>0</v>
      </c>
      <c r="AI18" s="8"/>
      <c r="AJ18" s="9"/>
      <c r="AK18" s="11">
        <f t="shared" si="18"/>
        <v>0</v>
      </c>
      <c r="AL18" s="8"/>
      <c r="AM18" s="9"/>
      <c r="AN18" s="9">
        <f t="shared" ref="AN18:AN20" si="20">AM18*AL18</f>
        <v>0</v>
      </c>
      <c r="AO18" s="6"/>
    </row>
    <row r="19" spans="1:41" x14ac:dyDescent="0.25">
      <c r="A19" s="7"/>
      <c r="B19" s="8"/>
      <c r="C19" s="8"/>
      <c r="D19" s="8"/>
      <c r="E19" s="9"/>
      <c r="F19" s="10">
        <f t="shared" si="0"/>
        <v>0</v>
      </c>
      <c r="G19" s="8"/>
      <c r="H19" s="9"/>
      <c r="I19" s="11">
        <f t="shared" si="4"/>
        <v>0</v>
      </c>
      <c r="J19" s="8"/>
      <c r="K19" s="9"/>
      <c r="L19" s="9">
        <f t="shared" si="5"/>
        <v>0</v>
      </c>
      <c r="M19" s="19"/>
      <c r="O19" s="7"/>
      <c r="P19" s="8"/>
      <c r="Q19" s="8"/>
      <c r="R19" s="8"/>
      <c r="S19" s="9"/>
      <c r="T19" s="10">
        <f t="shared" si="1"/>
        <v>0</v>
      </c>
      <c r="U19" s="8"/>
      <c r="V19" s="9"/>
      <c r="W19" s="11">
        <f t="shared" si="17"/>
        <v>0</v>
      </c>
      <c r="X19" s="8"/>
      <c r="Y19" s="9"/>
      <c r="Z19" s="9">
        <f t="shared" ref="Z19:Z20" si="21">Y19*X19</f>
        <v>0</v>
      </c>
      <c r="AA19" s="6"/>
      <c r="AC19" s="7"/>
      <c r="AD19" s="8"/>
      <c r="AE19" s="8"/>
      <c r="AF19" s="8"/>
      <c r="AG19" s="9"/>
      <c r="AH19" s="10">
        <f t="shared" si="2"/>
        <v>0</v>
      </c>
      <c r="AI19" s="8"/>
      <c r="AJ19" s="9"/>
      <c r="AK19" s="11">
        <f t="shared" si="18"/>
        <v>0</v>
      </c>
      <c r="AL19" s="8"/>
      <c r="AM19" s="9"/>
      <c r="AN19" s="9">
        <f t="shared" si="20"/>
        <v>0</v>
      </c>
      <c r="AO19" s="6"/>
    </row>
    <row r="20" spans="1:41" x14ac:dyDescent="0.25">
      <c r="A20" s="7"/>
      <c r="B20" s="8"/>
      <c r="C20" s="8"/>
      <c r="D20" s="8"/>
      <c r="E20" s="9"/>
      <c r="F20" s="10">
        <f t="shared" si="0"/>
        <v>0</v>
      </c>
      <c r="G20" s="8"/>
      <c r="H20" s="9"/>
      <c r="I20" s="11">
        <f t="shared" si="4"/>
        <v>0</v>
      </c>
      <c r="J20" s="8"/>
      <c r="K20" s="9"/>
      <c r="L20" s="9">
        <f t="shared" si="5"/>
        <v>0</v>
      </c>
      <c r="M20" s="19"/>
      <c r="O20" s="7"/>
      <c r="P20" s="8"/>
      <c r="Q20" s="8"/>
      <c r="R20" s="8"/>
      <c r="S20" s="9"/>
      <c r="T20" s="10">
        <f t="shared" si="1"/>
        <v>0</v>
      </c>
      <c r="U20" s="8"/>
      <c r="V20" s="9"/>
      <c r="W20" s="11">
        <f t="shared" si="17"/>
        <v>0</v>
      </c>
      <c r="X20" s="8"/>
      <c r="Y20" s="9"/>
      <c r="Z20" s="9">
        <f t="shared" si="21"/>
        <v>0</v>
      </c>
      <c r="AA20" s="6"/>
      <c r="AC20" s="7"/>
      <c r="AD20" s="8"/>
      <c r="AE20" s="8"/>
      <c r="AF20" s="8"/>
      <c r="AG20" s="9"/>
      <c r="AH20" s="10">
        <f t="shared" si="2"/>
        <v>0</v>
      </c>
      <c r="AI20" s="8"/>
      <c r="AJ20" s="9"/>
      <c r="AK20" s="11">
        <f t="shared" si="18"/>
        <v>0</v>
      </c>
      <c r="AL20" s="8"/>
      <c r="AM20" s="9"/>
      <c r="AN20" s="9">
        <f t="shared" si="20"/>
        <v>0</v>
      </c>
      <c r="AO20" s="6"/>
    </row>
    <row r="26" spans="1:41" x14ac:dyDescent="0.25">
      <c r="A26" s="17"/>
      <c r="B26" s="17"/>
      <c r="C26" s="17" t="s">
        <v>25</v>
      </c>
      <c r="D26" s="17"/>
      <c r="E26" s="17"/>
      <c r="F26" s="17"/>
      <c r="G26" s="17"/>
      <c r="H26" s="17"/>
      <c r="I26" s="17"/>
      <c r="J26" s="17" t="s">
        <v>29</v>
      </c>
      <c r="K26" s="17"/>
      <c r="L26" s="17"/>
      <c r="M26" s="17"/>
      <c r="N26" s="17"/>
    </row>
    <row r="28" spans="1:41" x14ac:dyDescent="0.25">
      <c r="B28" t="s">
        <v>20</v>
      </c>
      <c r="I28" t="s">
        <v>26</v>
      </c>
    </row>
    <row r="29" spans="1:41" x14ac:dyDescent="0.25">
      <c r="B29" t="s">
        <v>21</v>
      </c>
      <c r="I29" t="s">
        <v>27</v>
      </c>
    </row>
    <row r="30" spans="1:41" x14ac:dyDescent="0.25">
      <c r="B30" t="s">
        <v>22</v>
      </c>
      <c r="I30" t="s">
        <v>28</v>
      </c>
    </row>
    <row r="32" spans="1:41" x14ac:dyDescent="0.25">
      <c r="B32" t="s">
        <v>23</v>
      </c>
      <c r="I32" t="s">
        <v>30</v>
      </c>
    </row>
    <row r="33" spans="2:9" x14ac:dyDescent="0.25">
      <c r="B33" t="s">
        <v>34</v>
      </c>
      <c r="I33" t="s">
        <v>31</v>
      </c>
    </row>
    <row r="34" spans="2:9" x14ac:dyDescent="0.25">
      <c r="B34" t="s">
        <v>24</v>
      </c>
      <c r="I34" t="s">
        <v>32</v>
      </c>
    </row>
  </sheetData>
  <mergeCells count="20">
    <mergeCell ref="F2:G2"/>
    <mergeCell ref="AL4:AN4"/>
    <mergeCell ref="B4:C4"/>
    <mergeCell ref="D4:F4"/>
    <mergeCell ref="G4:I4"/>
    <mergeCell ref="J4:L4"/>
    <mergeCell ref="P4:Q4"/>
    <mergeCell ref="R4:T4"/>
    <mergeCell ref="T2:U2"/>
    <mergeCell ref="AH2:AI2"/>
    <mergeCell ref="U4:W4"/>
    <mergeCell ref="X4:Z4"/>
    <mergeCell ref="AD4:AE4"/>
    <mergeCell ref="AF4:AH4"/>
    <mergeCell ref="AI4:AK4"/>
    <mergeCell ref="AS2:AZ2"/>
    <mergeCell ref="AR4:AS4"/>
    <mergeCell ref="AT4:AV4"/>
    <mergeCell ref="AW4:AY4"/>
    <mergeCell ref="AZ4:BA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BF174-1D91-4B77-AE61-8C6B5B9E7BD1}">
  <dimension ref="A2:AC16"/>
  <sheetViews>
    <sheetView tabSelected="1" topLeftCell="C1" zoomScale="99" zoomScaleNormal="205" workbookViewId="0">
      <selection activeCell="Y13" sqref="Y13"/>
    </sheetView>
  </sheetViews>
  <sheetFormatPr baseColWidth="10" defaultRowHeight="15" x14ac:dyDescent="0.25"/>
  <cols>
    <col min="2" max="2" width="23.42578125" bestFit="1" customWidth="1"/>
    <col min="12" max="12" width="14.7109375" bestFit="1" customWidth="1"/>
    <col min="14" max="14" width="26.42578125" bestFit="1" customWidth="1"/>
    <col min="15" max="15" width="23.42578125" customWidth="1"/>
    <col min="17" max="17" width="10.140625" bestFit="1" customWidth="1"/>
    <col min="18" max="18" width="19.28515625" bestFit="1" customWidth="1"/>
    <col min="21" max="21" width="11.42578125" customWidth="1"/>
    <col min="25" max="25" width="17.5703125" bestFit="1" customWidth="1"/>
    <col min="28" max="28" width="17.5703125" bestFit="1" customWidth="1"/>
  </cols>
  <sheetData>
    <row r="2" spans="1:29" x14ac:dyDescent="0.25">
      <c r="U2" s="36" t="s">
        <v>75</v>
      </c>
      <c r="V2" s="37"/>
      <c r="W2" s="37"/>
      <c r="X2" s="37"/>
      <c r="Y2" s="37"/>
      <c r="Z2" s="37"/>
      <c r="AA2" s="37"/>
      <c r="AB2" s="37"/>
      <c r="AC2" s="38"/>
    </row>
    <row r="3" spans="1:29" ht="30.75" customHeight="1" x14ac:dyDescent="0.25">
      <c r="U3" s="13" t="s">
        <v>74</v>
      </c>
      <c r="V3" s="13" t="s">
        <v>73</v>
      </c>
      <c r="W3" s="13" t="s">
        <v>72</v>
      </c>
      <c r="X3" s="52" t="s">
        <v>77</v>
      </c>
      <c r="Y3" s="53"/>
      <c r="Z3" s="53"/>
      <c r="AA3" s="54"/>
      <c r="AB3" s="13" t="s">
        <v>71</v>
      </c>
      <c r="AC3" s="13" t="s">
        <v>59</v>
      </c>
    </row>
    <row r="4" spans="1:29" x14ac:dyDescent="0.25">
      <c r="U4" s="6">
        <v>1000</v>
      </c>
      <c r="V4" s="6">
        <v>5000</v>
      </c>
      <c r="W4" s="6">
        <v>500</v>
      </c>
      <c r="X4" s="30">
        <f>V4+U4-W4</f>
        <v>5500</v>
      </c>
      <c r="Y4" s="30"/>
      <c r="Z4" s="30"/>
      <c r="AA4" s="30"/>
      <c r="AB4" s="19">
        <f>K9</f>
        <v>0.30333333333333334</v>
      </c>
      <c r="AC4" s="39">
        <f>AB4*X4</f>
        <v>1668.3333333333335</v>
      </c>
    </row>
    <row r="5" spans="1:29" x14ac:dyDescent="0.25">
      <c r="A5" s="4" t="s">
        <v>5</v>
      </c>
      <c r="B5" s="40" t="s">
        <v>6</v>
      </c>
      <c r="C5" s="41"/>
      <c r="D5" s="42" t="s">
        <v>7</v>
      </c>
      <c r="E5" s="43"/>
      <c r="F5" s="44"/>
      <c r="G5" s="40" t="s">
        <v>8</v>
      </c>
      <c r="H5" s="45"/>
      <c r="I5" s="41"/>
      <c r="J5" s="42" t="s">
        <v>9</v>
      </c>
      <c r="K5" s="43"/>
      <c r="L5" s="44"/>
      <c r="M5" s="32" t="s">
        <v>68</v>
      </c>
      <c r="O5" s="46" t="s">
        <v>68</v>
      </c>
      <c r="P5" s="47"/>
      <c r="Q5" s="47"/>
      <c r="R5" s="48"/>
      <c r="U5" s="70" t="s">
        <v>76</v>
      </c>
      <c r="V5" s="71"/>
      <c r="W5" s="71"/>
      <c r="X5" s="71"/>
      <c r="Y5" s="71"/>
      <c r="Z5" s="71"/>
      <c r="AA5" s="71"/>
      <c r="AB5" s="72"/>
      <c r="AC5" s="6">
        <f>R13</f>
        <v>3899.0475000000006</v>
      </c>
    </row>
    <row r="6" spans="1:29" x14ac:dyDescent="0.25">
      <c r="A6" s="5"/>
      <c r="B6" s="6" t="s">
        <v>10</v>
      </c>
      <c r="C6" s="6" t="s">
        <v>11</v>
      </c>
      <c r="D6" s="6" t="s">
        <v>12</v>
      </c>
      <c r="E6" s="6" t="s">
        <v>13</v>
      </c>
      <c r="F6" s="6" t="s">
        <v>14</v>
      </c>
      <c r="G6" s="6" t="s">
        <v>12</v>
      </c>
      <c r="H6" s="6" t="s">
        <v>13</v>
      </c>
      <c r="I6" s="6" t="s">
        <v>14</v>
      </c>
      <c r="J6" s="6" t="s">
        <v>12</v>
      </c>
      <c r="K6" s="6" t="s">
        <v>13</v>
      </c>
      <c r="L6" s="6" t="s">
        <v>14</v>
      </c>
      <c r="M6" s="6"/>
      <c r="O6" s="33" t="s">
        <v>69</v>
      </c>
      <c r="P6" s="60">
        <f>901.5</f>
        <v>901.5</v>
      </c>
      <c r="Q6" s="61"/>
      <c r="R6" s="62"/>
      <c r="U6" s="70" t="s">
        <v>78</v>
      </c>
      <c r="V6" s="71"/>
      <c r="W6" s="71"/>
      <c r="X6" s="71"/>
      <c r="Y6" s="71"/>
      <c r="Z6" s="71"/>
      <c r="AA6" s="71"/>
      <c r="AB6" s="72"/>
      <c r="AC6" s="73">
        <f>AC4+AC5</f>
        <v>5567.3808333333345</v>
      </c>
    </row>
    <row r="7" spans="1:29" x14ac:dyDescent="0.25">
      <c r="A7" s="7"/>
      <c r="B7" s="8" t="s">
        <v>66</v>
      </c>
      <c r="C7" s="8"/>
      <c r="D7" s="8"/>
      <c r="E7" s="9"/>
      <c r="F7" s="10">
        <f>E7*D7</f>
        <v>0</v>
      </c>
      <c r="G7" s="8"/>
      <c r="H7" s="9"/>
      <c r="I7" s="11">
        <f>H7*G7</f>
        <v>0</v>
      </c>
      <c r="J7" s="8">
        <v>1000</v>
      </c>
      <c r="K7" s="9">
        <v>0.32</v>
      </c>
      <c r="L7" s="9">
        <f>J7*K7</f>
        <v>320</v>
      </c>
      <c r="M7" s="19"/>
      <c r="O7" s="6" t="s">
        <v>60</v>
      </c>
      <c r="P7" s="59">
        <v>3005.06</v>
      </c>
      <c r="Q7" s="56"/>
      <c r="R7" s="56"/>
      <c r="U7" s="70" t="s">
        <v>79</v>
      </c>
      <c r="V7" s="71"/>
      <c r="W7" s="71"/>
      <c r="X7" s="71"/>
      <c r="Y7" s="71"/>
      <c r="Z7" s="71"/>
      <c r="AA7" s="71"/>
      <c r="AB7" s="72"/>
      <c r="AC7" s="73">
        <f>AC6/1000</f>
        <v>5.5673808333333348</v>
      </c>
    </row>
    <row r="8" spans="1:29" x14ac:dyDescent="0.25">
      <c r="A8" s="26"/>
      <c r="B8" s="8" t="s">
        <v>70</v>
      </c>
      <c r="C8" s="6"/>
      <c r="D8" s="6">
        <v>5000</v>
      </c>
      <c r="E8" s="27">
        <v>0.3</v>
      </c>
      <c r="F8" s="10">
        <f>E8*D8</f>
        <v>1500</v>
      </c>
      <c r="G8" s="6"/>
      <c r="H8" s="6"/>
      <c r="I8" s="11">
        <f>H8*G8</f>
        <v>0</v>
      </c>
      <c r="J8" s="6"/>
      <c r="K8" s="27"/>
      <c r="L8" s="9"/>
      <c r="M8" s="19"/>
      <c r="O8" s="6" t="s">
        <v>61</v>
      </c>
      <c r="P8" s="56">
        <v>360.61</v>
      </c>
      <c r="Q8" s="56"/>
      <c r="R8" s="56"/>
    </row>
    <row r="9" spans="1:29" x14ac:dyDescent="0.25">
      <c r="A9" s="7"/>
      <c r="B9" s="8" t="s">
        <v>67</v>
      </c>
      <c r="C9" s="8"/>
      <c r="D9" s="8"/>
      <c r="E9" s="9"/>
      <c r="F9" s="10">
        <f>E9*D9</f>
        <v>0</v>
      </c>
      <c r="G9" s="8"/>
      <c r="H9" s="9"/>
      <c r="I9" s="11">
        <f>H9*G9</f>
        <v>0</v>
      </c>
      <c r="J9" s="8">
        <v>500</v>
      </c>
      <c r="K9" s="9">
        <f>(L7+F8)/(J7+D8)</f>
        <v>0.30333333333333334</v>
      </c>
      <c r="L9" s="9">
        <f>J9*K9</f>
        <v>151.66666666666669</v>
      </c>
      <c r="M9" s="9"/>
      <c r="O9" s="6" t="s">
        <v>62</v>
      </c>
      <c r="P9" s="56">
        <v>180.3</v>
      </c>
      <c r="Q9" s="56"/>
      <c r="R9" s="56"/>
    </row>
    <row r="10" spans="1:29" x14ac:dyDescent="0.25">
      <c r="A10" s="7"/>
      <c r="B10" s="8"/>
      <c r="C10" s="8"/>
      <c r="D10" s="8"/>
      <c r="E10" s="9"/>
      <c r="F10" s="10">
        <f t="shared" ref="F10:F12" si="0">E10*D10</f>
        <v>0</v>
      </c>
      <c r="G10" s="8"/>
      <c r="H10" s="9"/>
      <c r="I10" s="11">
        <f t="shared" ref="I10:I12" si="1">H10*G10</f>
        <v>0</v>
      </c>
      <c r="J10" s="8"/>
      <c r="K10" s="9"/>
      <c r="L10" s="9">
        <f t="shared" ref="L10:L12" si="2">J10*K10</f>
        <v>0</v>
      </c>
      <c r="M10" s="9"/>
      <c r="O10" s="6" t="s">
        <v>63</v>
      </c>
      <c r="P10" s="56">
        <v>150.25</v>
      </c>
      <c r="Q10" s="56"/>
      <c r="R10" s="56"/>
    </row>
    <row r="11" spans="1:29" x14ac:dyDescent="0.25">
      <c r="A11" s="7"/>
      <c r="B11" s="8"/>
      <c r="C11" s="8"/>
      <c r="D11" s="8"/>
      <c r="E11" s="9"/>
      <c r="F11" s="10">
        <f t="shared" si="0"/>
        <v>0</v>
      </c>
      <c r="G11" s="8"/>
      <c r="H11" s="9"/>
      <c r="I11" s="11">
        <f t="shared" si="1"/>
        <v>0</v>
      </c>
      <c r="J11" s="8"/>
      <c r="K11" s="9"/>
      <c r="L11" s="9">
        <f t="shared" si="2"/>
        <v>0</v>
      </c>
      <c r="M11" s="9"/>
      <c r="O11" s="6" t="s">
        <v>64</v>
      </c>
      <c r="P11" s="56">
        <v>601.01</v>
      </c>
      <c r="Q11" s="56"/>
      <c r="R11" s="56"/>
    </row>
    <row r="12" spans="1:29" x14ac:dyDescent="0.25">
      <c r="A12" s="7"/>
      <c r="B12" s="8"/>
      <c r="C12" s="8"/>
      <c r="D12" s="8"/>
      <c r="E12" s="9"/>
      <c r="F12" s="10">
        <f t="shared" si="0"/>
        <v>0</v>
      </c>
      <c r="G12" s="8"/>
      <c r="H12" s="9"/>
      <c r="I12" s="11">
        <f t="shared" si="1"/>
        <v>0</v>
      </c>
      <c r="J12" s="8"/>
      <c r="K12" s="9"/>
      <c r="L12" s="9">
        <f t="shared" si="2"/>
        <v>0</v>
      </c>
      <c r="M12" s="34"/>
      <c r="O12" s="6" t="s">
        <v>59</v>
      </c>
      <c r="P12" s="57">
        <f>P7+P8+P9+P10+P11+P6</f>
        <v>5198.7300000000005</v>
      </c>
      <c r="Q12" s="58"/>
      <c r="R12" s="58"/>
    </row>
    <row r="13" spans="1:29" ht="44.25" customHeight="1" x14ac:dyDescent="0.25">
      <c r="M13" s="35"/>
      <c r="O13" s="69" t="s">
        <v>65</v>
      </c>
      <c r="P13" s="68">
        <f>P12</f>
        <v>5198.7300000000005</v>
      </c>
      <c r="Q13" s="24">
        <v>0.75</v>
      </c>
      <c r="R13" s="25">
        <f>P13*Q13</f>
        <v>3899.0475000000006</v>
      </c>
    </row>
    <row r="14" spans="1:29" x14ac:dyDescent="0.25">
      <c r="N14" s="29"/>
      <c r="O14" s="29"/>
      <c r="P14" s="29"/>
      <c r="Q14" s="29"/>
    </row>
    <row r="15" spans="1:29" x14ac:dyDescent="0.25">
      <c r="N15" s="28"/>
      <c r="O15" s="28"/>
      <c r="P15" s="28"/>
      <c r="Q15" s="28"/>
    </row>
    <row r="16" spans="1:29" ht="15.75" customHeight="1" x14ac:dyDescent="0.25"/>
  </sheetData>
  <mergeCells count="16">
    <mergeCell ref="U5:AB5"/>
    <mergeCell ref="U6:AB6"/>
    <mergeCell ref="U7:AB7"/>
    <mergeCell ref="P6:R6"/>
    <mergeCell ref="B5:C5"/>
    <mergeCell ref="D5:F5"/>
    <mergeCell ref="G5:I5"/>
    <mergeCell ref="J5:L5"/>
    <mergeCell ref="O5:R5"/>
    <mergeCell ref="P10:R10"/>
    <mergeCell ref="P11:R11"/>
    <mergeCell ref="P12:R12"/>
    <mergeCell ref="P7:R7"/>
    <mergeCell ref="P8:R8"/>
    <mergeCell ref="P9:R9"/>
    <mergeCell ref="X3:AA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9C4C6-AEFF-4527-99AD-2621C3A93393}">
  <dimension ref="B4:N33"/>
  <sheetViews>
    <sheetView topLeftCell="A3" workbookViewId="0">
      <selection activeCell="D14" sqref="D14"/>
    </sheetView>
  </sheetViews>
  <sheetFormatPr baseColWidth="10" defaultRowHeight="15" x14ac:dyDescent="0.25"/>
  <cols>
    <col min="2" max="2" width="19.85546875" bestFit="1" customWidth="1"/>
    <col min="3" max="3" width="13" bestFit="1" customWidth="1"/>
    <col min="5" max="5" width="12" bestFit="1" customWidth="1"/>
    <col min="8" max="8" width="22.5703125" bestFit="1" customWidth="1"/>
    <col min="9" max="9" width="14.5703125" bestFit="1" customWidth="1"/>
    <col min="10" max="10" width="16.7109375" bestFit="1" customWidth="1"/>
    <col min="11" max="11" width="13" bestFit="1" customWidth="1"/>
    <col min="13" max="13" width="17" bestFit="1" customWidth="1"/>
    <col min="14" max="14" width="17.140625" bestFit="1" customWidth="1"/>
  </cols>
  <sheetData>
    <row r="4" spans="2:14" x14ac:dyDescent="0.25">
      <c r="B4" s="49" t="s">
        <v>58</v>
      </c>
      <c r="C4" s="49"/>
      <c r="D4" s="49"/>
      <c r="E4" s="16">
        <v>40.9</v>
      </c>
      <c r="H4" t="s">
        <v>56</v>
      </c>
    </row>
    <row r="5" spans="2:14" x14ac:dyDescent="0.25">
      <c r="B5" s="49" t="s">
        <v>54</v>
      </c>
      <c r="C5" s="49"/>
      <c r="D5" s="49"/>
      <c r="E5" s="21">
        <v>10000</v>
      </c>
      <c r="H5" s="67" t="s">
        <v>54</v>
      </c>
      <c r="I5" s="67"/>
      <c r="J5">
        <v>10000</v>
      </c>
      <c r="M5" t="s">
        <v>57</v>
      </c>
      <c r="N5" s="16">
        <f>I10/(1-(1-D13))</f>
        <v>377300.24738525494</v>
      </c>
    </row>
    <row r="7" spans="2:14" x14ac:dyDescent="0.25">
      <c r="B7" t="s">
        <v>35</v>
      </c>
      <c r="C7" s="16">
        <f>E4*E5</f>
        <v>409000</v>
      </c>
      <c r="D7" s="23"/>
      <c r="H7" t="s">
        <v>35</v>
      </c>
      <c r="I7" s="16">
        <f>(N5/25)*100</f>
        <v>1509200.9895410198</v>
      </c>
      <c r="J7" s="23"/>
    </row>
    <row r="8" spans="2:14" x14ac:dyDescent="0.25">
      <c r="B8" t="s">
        <v>36</v>
      </c>
      <c r="C8" s="20">
        <f>K33</f>
        <v>251398.9</v>
      </c>
      <c r="D8" s="23"/>
      <c r="H8" t="s">
        <v>36</v>
      </c>
      <c r="I8" s="20">
        <f>K33</f>
        <v>251398.9</v>
      </c>
      <c r="J8" s="23"/>
    </row>
    <row r="9" spans="2:14" x14ac:dyDescent="0.25">
      <c r="B9" t="s">
        <v>37</v>
      </c>
      <c r="C9" s="22">
        <f>C7-C8</f>
        <v>157601.1</v>
      </c>
      <c r="D9" s="23"/>
      <c r="H9" t="s">
        <v>37</v>
      </c>
      <c r="I9" s="22">
        <f>I7-I8</f>
        <v>1257802.0895410199</v>
      </c>
      <c r="J9" s="23"/>
    </row>
    <row r="10" spans="2:14" x14ac:dyDescent="0.25">
      <c r="B10" t="s">
        <v>38</v>
      </c>
      <c r="C10" s="20">
        <v>75623.7</v>
      </c>
      <c r="D10" s="23"/>
      <c r="H10" t="s">
        <v>38</v>
      </c>
      <c r="I10" s="20">
        <v>75623.7</v>
      </c>
      <c r="J10" s="23"/>
    </row>
    <row r="11" spans="2:14" x14ac:dyDescent="0.25">
      <c r="B11" t="s">
        <v>39</v>
      </c>
      <c r="C11" s="16">
        <f>C9-C10</f>
        <v>81977.400000000009</v>
      </c>
      <c r="D11" s="23"/>
      <c r="H11" t="s">
        <v>39</v>
      </c>
      <c r="I11" s="16">
        <f>I9-I10</f>
        <v>1182178.3895410199</v>
      </c>
      <c r="J11" s="23"/>
    </row>
    <row r="12" spans="2:14" x14ac:dyDescent="0.25">
      <c r="B12" t="s">
        <v>53</v>
      </c>
      <c r="C12" s="20">
        <v>0</v>
      </c>
      <c r="D12" s="64" t="s">
        <v>55</v>
      </c>
      <c r="E12" s="64"/>
      <c r="H12" t="s">
        <v>53</v>
      </c>
      <c r="I12" s="20">
        <v>0</v>
      </c>
      <c r="J12" s="64" t="s">
        <v>55</v>
      </c>
      <c r="K12" s="64"/>
    </row>
    <row r="13" spans="2:14" x14ac:dyDescent="0.25">
      <c r="B13" t="s">
        <v>40</v>
      </c>
      <c r="C13" s="16">
        <f>C11-C12</f>
        <v>81977.400000000009</v>
      </c>
      <c r="D13" s="65">
        <f>C13/C7</f>
        <v>0.20043374083129586</v>
      </c>
      <c r="E13" s="65"/>
      <c r="H13" t="s">
        <v>40</v>
      </c>
      <c r="I13" s="16">
        <f>I11-I12</f>
        <v>1182178.3895410199</v>
      </c>
      <c r="J13" s="66">
        <f>I13/I7</f>
        <v>0.78331408323588869</v>
      </c>
      <c r="K13" s="66"/>
    </row>
    <row r="20" spans="8:11" x14ac:dyDescent="0.25">
      <c r="H20" s="56" t="s">
        <v>41</v>
      </c>
      <c r="I20" s="56"/>
      <c r="J20" s="56"/>
      <c r="K20" s="56"/>
    </row>
    <row r="21" spans="8:11" x14ac:dyDescent="0.25">
      <c r="H21" s="6"/>
      <c r="I21" s="6"/>
      <c r="J21" s="6"/>
      <c r="K21" s="6"/>
    </row>
    <row r="22" spans="8:11" x14ac:dyDescent="0.25">
      <c r="H22" s="55" t="s">
        <v>42</v>
      </c>
      <c r="I22" s="55"/>
      <c r="J22" s="55"/>
      <c r="K22" s="55"/>
    </row>
    <row r="23" spans="8:11" x14ac:dyDescent="0.25">
      <c r="H23" s="18" t="s">
        <v>10</v>
      </c>
      <c r="I23" s="18" t="s">
        <v>12</v>
      </c>
      <c r="J23" s="18" t="s">
        <v>50</v>
      </c>
      <c r="K23" s="18" t="s">
        <v>51</v>
      </c>
    </row>
    <row r="24" spans="8:11" x14ac:dyDescent="0.25">
      <c r="H24" s="18" t="s">
        <v>45</v>
      </c>
      <c r="I24" s="18">
        <v>200</v>
      </c>
      <c r="J24" s="19">
        <v>32.5</v>
      </c>
      <c r="K24" s="19">
        <f>J24*I24</f>
        <v>6500</v>
      </c>
    </row>
    <row r="25" spans="8:11" x14ac:dyDescent="0.25">
      <c r="H25" s="18" t="s">
        <v>46</v>
      </c>
      <c r="I25" s="18">
        <v>600</v>
      </c>
      <c r="J25" s="19">
        <v>25.6</v>
      </c>
      <c r="K25" s="19">
        <f t="shared" ref="K25:K28" si="0">J25*I25</f>
        <v>15360</v>
      </c>
    </row>
    <row r="26" spans="8:11" x14ac:dyDescent="0.25">
      <c r="H26" s="18" t="s">
        <v>47</v>
      </c>
      <c r="I26" s="18">
        <v>1400</v>
      </c>
      <c r="J26" s="19">
        <v>63.3</v>
      </c>
      <c r="K26" s="19">
        <f t="shared" si="0"/>
        <v>88620</v>
      </c>
    </row>
    <row r="27" spans="8:11" x14ac:dyDescent="0.25">
      <c r="H27" s="18" t="s">
        <v>48</v>
      </c>
      <c r="I27" s="18">
        <v>900</v>
      </c>
      <c r="J27" s="19">
        <v>73.3</v>
      </c>
      <c r="K27" s="19">
        <f t="shared" si="0"/>
        <v>65970</v>
      </c>
    </row>
    <row r="28" spans="8:11" x14ac:dyDescent="0.25">
      <c r="H28" s="18" t="s">
        <v>49</v>
      </c>
      <c r="I28" s="18">
        <v>2990</v>
      </c>
      <c r="J28" s="19">
        <v>10.6</v>
      </c>
      <c r="K28" s="19">
        <f t="shared" si="0"/>
        <v>31694</v>
      </c>
    </row>
    <row r="29" spans="8:11" x14ac:dyDescent="0.25">
      <c r="H29" s="55" t="s">
        <v>43</v>
      </c>
      <c r="I29" s="55"/>
      <c r="J29" s="55"/>
      <c r="K29" s="55"/>
    </row>
    <row r="30" spans="8:11" x14ac:dyDescent="0.25">
      <c r="H30" s="63">
        <v>43254.9</v>
      </c>
      <c r="I30" s="63"/>
      <c r="J30" s="63"/>
      <c r="K30" s="63"/>
    </row>
    <row r="31" spans="8:11" x14ac:dyDescent="0.25">
      <c r="H31" s="55" t="s">
        <v>44</v>
      </c>
      <c r="I31" s="55"/>
      <c r="J31" s="55"/>
      <c r="K31" s="55"/>
    </row>
    <row r="32" spans="8:11" x14ac:dyDescent="0.25">
      <c r="H32" s="63">
        <v>0</v>
      </c>
      <c r="I32" s="63"/>
      <c r="J32" s="63"/>
      <c r="K32" s="63"/>
    </row>
    <row r="33" spans="8:11" x14ac:dyDescent="0.25">
      <c r="H33" s="56" t="s">
        <v>52</v>
      </c>
      <c r="I33" s="56"/>
      <c r="J33" s="56"/>
      <c r="K33" s="19">
        <f>K24+K25+K26+K27+K28+H30+H32</f>
        <v>251398.9</v>
      </c>
    </row>
  </sheetData>
  <mergeCells count="14">
    <mergeCell ref="B4:D4"/>
    <mergeCell ref="D12:E12"/>
    <mergeCell ref="D13:E13"/>
    <mergeCell ref="J12:K12"/>
    <mergeCell ref="J13:K13"/>
    <mergeCell ref="H5:I5"/>
    <mergeCell ref="H32:K32"/>
    <mergeCell ref="H33:J33"/>
    <mergeCell ref="H20:K20"/>
    <mergeCell ref="B5:D5"/>
    <mergeCell ref="H22:K22"/>
    <mergeCell ref="H29:K29"/>
    <mergeCell ref="H30:K30"/>
    <mergeCell ref="H31:K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Hoja2</vt:lpstr>
      <vt:lpstr>Hoja3</vt:lpstr>
      <vt:lpstr>Hoja4</vt:lpstr>
      <vt:lpstr>Hoja5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Caballero</dc:creator>
  <cp:lastModifiedBy>David Caballero</cp:lastModifiedBy>
  <dcterms:created xsi:type="dcterms:W3CDTF">2024-03-11T02:48:51Z</dcterms:created>
  <dcterms:modified xsi:type="dcterms:W3CDTF">2024-03-15T04:36:15Z</dcterms:modified>
</cp:coreProperties>
</file>