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defaultThemeVersion="166925"/>
  <mc:AlternateContent xmlns:mc="http://schemas.openxmlformats.org/markup-compatibility/2006">
    <mc:Choice Requires="x15">
      <x15ac:absPath xmlns:x15ac="http://schemas.microsoft.com/office/spreadsheetml/2010/11/ac" url="https://d.docs.live.net/78be2b89a56a03cd/Documentos/"/>
    </mc:Choice>
  </mc:AlternateContent>
  <xr:revisionPtr revIDLastSave="0" documentId="8_{1FB10729-E278-084A-AA88-65EE61A9FBC8}" xr6:coauthVersionLast="47" xr6:coauthVersionMax="47" xr10:uidLastSave="{00000000-0000-0000-0000-000000000000}"/>
  <bookViews>
    <workbookView xWindow="0" yWindow="500" windowWidth="28800" windowHeight="16120" xr2:uid="{237EFDAD-6DA2-5841-8A4E-6FC1C0C38AB9}"/>
  </bookViews>
  <sheets>
    <sheet name="Problema 1" sheetId="1" r:id="rId1"/>
    <sheet name="Problema 2" sheetId="2" r:id="rId2"/>
    <sheet name="Problema 3" sheetId="3" r:id="rId3"/>
    <sheet name="Problrma 4" sheetId="4" r:id="rId4"/>
    <sheet name="Problema 5"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23" i="4" l="1"/>
  <c r="N21" i="4"/>
  <c r="L29" i="4"/>
  <c r="O49" i="3"/>
  <c r="M49" i="3"/>
  <c r="O48" i="3"/>
  <c r="M48" i="3"/>
  <c r="L48" i="3"/>
  <c r="K48" i="3"/>
  <c r="O47" i="3"/>
  <c r="M47" i="3"/>
  <c r="I47" i="3"/>
  <c r="H47" i="3"/>
  <c r="O46" i="3"/>
  <c r="M46" i="3"/>
  <c r="O45" i="3"/>
  <c r="M45" i="3"/>
  <c r="I45" i="3"/>
  <c r="H45" i="3"/>
  <c r="M29" i="3"/>
  <c r="M30" i="3" s="1"/>
  <c r="M31" i="3" s="1"/>
  <c r="M32" i="3" s="1"/>
  <c r="M33" i="3" s="1"/>
  <c r="M34" i="3" s="1"/>
  <c r="O34" i="3"/>
  <c r="O33" i="3"/>
  <c r="L33" i="3"/>
  <c r="K33" i="3"/>
  <c r="O32" i="3"/>
  <c r="I32" i="3"/>
  <c r="H32" i="3"/>
  <c r="O31" i="3"/>
  <c r="O30" i="3"/>
  <c r="I30" i="3"/>
  <c r="H30" i="3"/>
  <c r="O29" i="3"/>
  <c r="I28" i="3"/>
  <c r="O18" i="3"/>
  <c r="M18" i="3"/>
  <c r="K18" i="3"/>
  <c r="N17" i="3"/>
  <c r="O17" i="3"/>
  <c r="M17" i="3"/>
  <c r="L17" i="3"/>
  <c r="K17" i="3"/>
  <c r="N16" i="3"/>
  <c r="O16" i="3"/>
  <c r="M16" i="3"/>
  <c r="I16" i="3"/>
  <c r="H16" i="3"/>
  <c r="W12" i="3"/>
  <c r="K13" i="3"/>
  <c r="M35" i="2"/>
  <c r="N35" i="2"/>
  <c r="L35" i="2"/>
  <c r="M34" i="2"/>
  <c r="N34" i="2"/>
  <c r="L34" i="2"/>
  <c r="M33" i="2"/>
  <c r="J34" i="2"/>
  <c r="K34" i="2" s="1"/>
  <c r="N33" i="2"/>
  <c r="L33" i="2"/>
  <c r="K33" i="2"/>
  <c r="J33" i="2"/>
  <c r="L30" i="2"/>
  <c r="L31" i="2" s="1"/>
  <c r="L32" i="2" s="1"/>
  <c r="F16" i="2"/>
  <c r="K17" i="2"/>
  <c r="K13" i="2"/>
  <c r="M35" i="1"/>
  <c r="N34" i="1"/>
  <c r="K32" i="1"/>
  <c r="K33" i="1"/>
  <c r="K34" i="1"/>
  <c r="N20" i="1"/>
  <c r="L20" i="1"/>
  <c r="N19" i="1"/>
  <c r="L19" i="1"/>
  <c r="N18" i="1"/>
  <c r="L18" i="1"/>
  <c r="N17" i="1"/>
  <c r="L17" i="1"/>
  <c r="N16" i="1"/>
  <c r="L16" i="1"/>
  <c r="N15" i="1"/>
  <c r="L15" i="1"/>
  <c r="N14" i="1"/>
  <c r="L14" i="1"/>
  <c r="N13" i="1"/>
  <c r="L13" i="1"/>
  <c r="N12" i="1"/>
  <c r="L12" i="1"/>
  <c r="N11" i="1"/>
  <c r="L11" i="1"/>
  <c r="K18" i="1"/>
  <c r="K14" i="1"/>
  <c r="H35" i="2"/>
  <c r="H32" i="2"/>
  <c r="H31" i="2"/>
  <c r="L29" i="2"/>
  <c r="H29" i="2"/>
  <c r="N29" i="2" s="1"/>
  <c r="M29" i="2" s="1"/>
  <c r="J30" i="2" s="1"/>
  <c r="K30" i="2" s="1"/>
  <c r="N30" i="2" s="1"/>
  <c r="N31" i="2" s="1"/>
  <c r="H28" i="2"/>
  <c r="K38" i="1"/>
  <c r="K37" i="1"/>
  <c r="H36" i="1"/>
  <c r="H35" i="1"/>
  <c r="L31" i="1"/>
  <c r="L32" i="1" s="1"/>
  <c r="L33" i="1" s="1"/>
  <c r="L34" i="1" s="1"/>
  <c r="L35" i="1" s="1"/>
  <c r="L36" i="1" s="1"/>
  <c r="L37" i="1" s="1"/>
  <c r="L38" i="1" s="1"/>
  <c r="H31" i="1"/>
  <c r="N31" i="1" s="1"/>
  <c r="M31" i="1" s="1"/>
  <c r="H30" i="1"/>
  <c r="N32" i="2" l="1"/>
  <c r="M32" i="2" s="1"/>
  <c r="M31" i="2"/>
  <c r="N32" i="1"/>
  <c r="M32" i="1" s="1"/>
  <c r="N33" i="1" l="1"/>
  <c r="M33" i="1" s="1"/>
  <c r="N35" i="1" l="1"/>
  <c r="N36" i="1" l="1"/>
  <c r="N37" i="1" l="1"/>
  <c r="M36" i="1"/>
  <c r="N38" i="1" l="1"/>
  <c r="M38" i="1" s="1"/>
  <c r="M37" i="1"/>
  <c r="G40" i="5" l="1"/>
  <c r="G35" i="5"/>
  <c r="G31" i="5"/>
  <c r="I40" i="5" s="1"/>
  <c r="H21" i="5"/>
  <c r="H20" i="5"/>
  <c r="H19" i="5"/>
  <c r="H18" i="5"/>
  <c r="H17" i="5"/>
  <c r="J38" i="4"/>
  <c r="J39" i="4"/>
  <c r="J41" i="4"/>
  <c r="J37" i="4"/>
  <c r="J30" i="4"/>
  <c r="H28" i="4"/>
  <c r="L28" i="4" s="1"/>
  <c r="H30" i="4"/>
  <c r="H29" i="4"/>
  <c r="N18" i="4"/>
  <c r="N17" i="4"/>
  <c r="N16" i="4"/>
  <c r="N15" i="4"/>
  <c r="N14" i="4"/>
  <c r="N12" i="4"/>
  <c r="N10" i="4"/>
  <c r="F44" i="3"/>
  <c r="L49" i="3"/>
  <c r="F28" i="3"/>
  <c r="L34" i="3"/>
  <c r="L18" i="3"/>
  <c r="R14" i="3"/>
  <c r="V12" i="3"/>
  <c r="U12" i="3"/>
  <c r="T12" i="3"/>
  <c r="L46" i="3"/>
  <c r="L31" i="3"/>
  <c r="V11" i="3"/>
  <c r="U11" i="3"/>
  <c r="T11" i="3"/>
  <c r="L29" i="3"/>
  <c r="M13" i="3"/>
  <c r="M14" i="3" s="1"/>
  <c r="M15" i="3" s="1"/>
  <c r="L13" i="3"/>
  <c r="O13" i="3" s="1"/>
  <c r="I44" i="3"/>
  <c r="I12" i="3"/>
  <c r="H20" i="2"/>
  <c r="K19" i="2"/>
  <c r="K18" i="2"/>
  <c r="H16" i="2"/>
  <c r="H15" i="2"/>
  <c r="K14" i="2"/>
  <c r="L12" i="2"/>
  <c r="L13" i="2" s="1"/>
  <c r="L14" i="2" s="1"/>
  <c r="L15" i="2" s="1"/>
  <c r="L16" i="2" s="1"/>
  <c r="L17" i="2" s="1"/>
  <c r="L18" i="2" s="1"/>
  <c r="L19" i="2" s="1"/>
  <c r="L20" i="2" s="1"/>
  <c r="H12" i="2"/>
  <c r="N12" i="2" s="1"/>
  <c r="N13" i="2" s="1"/>
  <c r="H11" i="2"/>
  <c r="K20" i="1"/>
  <c r="K19" i="1"/>
  <c r="H17" i="1"/>
  <c r="H16" i="1"/>
  <c r="K15" i="1"/>
  <c r="K13" i="1"/>
  <c r="K12" i="1"/>
  <c r="H11" i="1"/>
  <c r="H10" i="1"/>
  <c r="N13" i="3" l="1"/>
  <c r="N14" i="2"/>
  <c r="N15" i="2" s="1"/>
  <c r="N16" i="2" s="1"/>
  <c r="N17" i="2" s="1"/>
  <c r="N18" i="2" s="1"/>
  <c r="N19" i="2" s="1"/>
  <c r="N20" i="2" s="1"/>
  <c r="S14" i="3"/>
  <c r="W11" i="3"/>
  <c r="H14" i="3" s="1"/>
  <c r="I14" i="3" s="1"/>
  <c r="O14" i="3" s="1"/>
  <c r="H22" i="5"/>
  <c r="G34" i="5" s="1"/>
  <c r="G36" i="5" s="1"/>
  <c r="G39" i="5" s="1"/>
  <c r="J40" i="4"/>
  <c r="J42" i="4" s="1"/>
  <c r="K29" i="4" s="1"/>
  <c r="M35" i="4" s="1"/>
  <c r="M36" i="4" s="1"/>
  <c r="K30" i="4"/>
  <c r="L30" i="4" s="1"/>
  <c r="N19" i="4"/>
  <c r="P18" i="4"/>
  <c r="P19" i="4" s="1"/>
  <c r="O15" i="3" l="1"/>
  <c r="N15" i="3" s="1"/>
  <c r="N14" i="3"/>
  <c r="K15" i="3" s="1"/>
  <c r="L15" i="3" s="1"/>
  <c r="G41" i="5"/>
  <c r="I39" i="5"/>
  <c r="I41" i="5" s="1"/>
  <c r="G45" i="5" s="1"/>
  <c r="G46" i="5" s="1"/>
  <c r="L31" i="4"/>
</calcChain>
</file>

<file path=xl/sharedStrings.xml><?xml version="1.0" encoding="utf-8"?>
<sst xmlns="http://schemas.openxmlformats.org/spreadsheetml/2006/main" count="281" uniqueCount="100">
  <si>
    <t>EJERCICIO NÚM. 1</t>
  </si>
  <si>
    <t>FECHA</t>
  </si>
  <si>
    <t>DETALLE</t>
  </si>
  <si>
    <t>ENTRADAS</t>
  </si>
  <si>
    <t>SALIDAS</t>
  </si>
  <si>
    <t>SALDOS</t>
  </si>
  <si>
    <t>CONCEPTO</t>
  </si>
  <si>
    <t>NO. FACTURA</t>
  </si>
  <si>
    <t>CANTIDAD</t>
  </si>
  <si>
    <t>DISPONIBLE</t>
  </si>
  <si>
    <t>VALOR UNITARIO</t>
  </si>
  <si>
    <t>VALOR TOTAL</t>
  </si>
  <si>
    <t>TOTAL</t>
  </si>
  <si>
    <t xml:space="preserve">Existencia Anterior </t>
  </si>
  <si>
    <t xml:space="preserve">Compra a Perfil, S.A. Albaran </t>
  </si>
  <si>
    <t xml:space="preserve">Venta a Pradilos, S.L. Albarán </t>
  </si>
  <si>
    <t xml:space="preserve">Venta a Gómez, S.A. Albarán </t>
  </si>
  <si>
    <t xml:space="preserve">Venta a Peña, S.L. Albarán </t>
  </si>
  <si>
    <t xml:space="preserve">Devolución de mercaderias de Peña, S.L. </t>
  </si>
  <si>
    <t xml:space="preserve">Compra a Muñoz, S.A. Albaran </t>
  </si>
  <si>
    <t xml:space="preserve">Venta a M. Pardo. Alberán </t>
  </si>
  <si>
    <t xml:space="preserve">Venta a A. Menéndez S.L. Albarán </t>
  </si>
  <si>
    <t>EJERCICIO NÚM. 2</t>
  </si>
  <si>
    <t>Existencias Iniciales</t>
  </si>
  <si>
    <t xml:space="preserve">Compra </t>
  </si>
  <si>
    <t>Se venden a ultramarinos Marinez</t>
  </si>
  <si>
    <t>Compra</t>
  </si>
  <si>
    <t>Venta a Alimentaria, S.A.</t>
  </si>
  <si>
    <t xml:space="preserve">Venta al minorista Sr. Angel Cortina </t>
  </si>
  <si>
    <t>Unidades</t>
  </si>
  <si>
    <t>EJERCICIO NÚM. 4</t>
  </si>
  <si>
    <t>ARTICULO A</t>
  </si>
  <si>
    <t>ARTICULO B</t>
  </si>
  <si>
    <t>ARTICULO C</t>
  </si>
  <si>
    <t>Precio Medio Ponderado</t>
  </si>
  <si>
    <t>F.I.F.O</t>
  </si>
  <si>
    <t xml:space="preserve">Existencias Iniciales </t>
  </si>
  <si>
    <t>Existencias  Iniciales</t>
  </si>
  <si>
    <t xml:space="preserve">Venta </t>
  </si>
  <si>
    <t>Venta</t>
  </si>
  <si>
    <t>Compraron</t>
  </si>
  <si>
    <t>DESCUENTOS</t>
  </si>
  <si>
    <t>IVA</t>
  </si>
  <si>
    <t>PORTES</t>
  </si>
  <si>
    <t>SEGUROS</t>
  </si>
  <si>
    <t>EMBALAJES</t>
  </si>
  <si>
    <t>COSTO</t>
  </si>
  <si>
    <t>GASTOS</t>
  </si>
  <si>
    <t>Descuentos y IVA</t>
  </si>
  <si>
    <t>EJERCICIO NÚM. 5</t>
  </si>
  <si>
    <t>EJERCICIO NÚM. 3</t>
  </si>
  <si>
    <r>
      <rPr>
        <sz val="14"/>
        <color theme="1"/>
        <rFont val="Arial"/>
        <family val="2"/>
      </rPr>
      <t>GASTOS</t>
    </r>
    <r>
      <rPr>
        <sz val="12"/>
        <color theme="1"/>
        <rFont val="Calibri"/>
        <family val="2"/>
        <scheme val="minor"/>
      </rPr>
      <t xml:space="preserve"> </t>
    </r>
  </si>
  <si>
    <t>IMPORTE</t>
  </si>
  <si>
    <t>Compras de mteriales primas</t>
  </si>
  <si>
    <t>5.000 uds A  0.30 €/ud.</t>
  </si>
  <si>
    <t xml:space="preserve">Mano de obra  </t>
  </si>
  <si>
    <t>901.50 € ( Mano de obra directa 600 €, Mano de obra indirecta 301.50€)</t>
  </si>
  <si>
    <t xml:space="preserve">Amortizaciones </t>
  </si>
  <si>
    <t>Reparacione s</t>
  </si>
  <si>
    <t xml:space="preserve">Seguros </t>
  </si>
  <si>
    <t xml:space="preserve">Compras de consumibles </t>
  </si>
  <si>
    <t xml:space="preserve">Suministros </t>
  </si>
  <si>
    <t>UNIDADES</t>
  </si>
  <si>
    <t>COSTO UNITARIO</t>
  </si>
  <si>
    <t xml:space="preserve">DIRECTA </t>
  </si>
  <si>
    <t>INDIRECTA</t>
  </si>
  <si>
    <t>TOTAL=</t>
  </si>
  <si>
    <t>Reparaciones</t>
  </si>
  <si>
    <t>COSTO DE PRODUCCIÓN TOTAL</t>
  </si>
  <si>
    <t>MATERIA PRIMA</t>
  </si>
  <si>
    <t>Total</t>
  </si>
  <si>
    <t>GASTOS FIJOS (75%)</t>
  </si>
  <si>
    <t>INICIO</t>
  </si>
  <si>
    <t>FINAL</t>
  </si>
  <si>
    <t>Calcula: El precio de venta si la empresa desea que el umbral de rentabilidad se obtenga a partir del 75% de su producción y determina el umbral de rentabilidad si la empresa establece el precio de venta de 40.90</t>
  </si>
  <si>
    <t>Materia prima</t>
  </si>
  <si>
    <t>Tipo</t>
  </si>
  <si>
    <t>Costo</t>
  </si>
  <si>
    <t>X</t>
  </si>
  <si>
    <t>C</t>
  </si>
  <si>
    <t>B</t>
  </si>
  <si>
    <t>G</t>
  </si>
  <si>
    <t>F</t>
  </si>
  <si>
    <t>Mano de Obra Directa</t>
  </si>
  <si>
    <t>Gasto</t>
  </si>
  <si>
    <t>Costos Fijos</t>
  </si>
  <si>
    <t xml:space="preserve">Costos </t>
  </si>
  <si>
    <t xml:space="preserve">Producción </t>
  </si>
  <si>
    <t>Costo de venta total</t>
  </si>
  <si>
    <t>MOD</t>
  </si>
  <si>
    <t>MAT</t>
  </si>
  <si>
    <t>Costo de venta unitario</t>
  </si>
  <si>
    <t>Rentabilidad</t>
  </si>
  <si>
    <t>Precio de vetan</t>
  </si>
  <si>
    <t>CON GASTOS</t>
  </si>
  <si>
    <t xml:space="preserve"> </t>
  </si>
  <si>
    <t>P.M.P</t>
  </si>
  <si>
    <t>SUBTOTAL</t>
  </si>
  <si>
    <t xml:space="preserve">Gastos Adicionales </t>
  </si>
  <si>
    <t xml:space="preserve">MOD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</si>
</sst>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 [$€-1];[Red]\-#,##0.00\ [$€-1]"/>
  </numFmts>
  <fonts count="17" x14ac:knownFonts="1">
    <font>
      <sz val="12"/>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sz val="11"/>
      <color rgb="FFFF0000"/>
      <name val="Calibri"/>
      <family val="2"/>
      <scheme val="minor"/>
    </font>
    <font>
      <sz val="11"/>
      <color theme="1"/>
      <name val="Calibri"/>
      <family val="2"/>
      <scheme val="minor"/>
    </font>
    <font>
      <sz val="24"/>
      <color theme="1"/>
      <name val="Arial"/>
      <family val="2"/>
    </font>
    <font>
      <sz val="16"/>
      <color theme="1"/>
      <name val="Arial"/>
      <family val="2"/>
    </font>
    <font>
      <sz val="12"/>
      <color theme="1"/>
      <name val="Arial"/>
      <family val="2"/>
    </font>
    <font>
      <b/>
      <sz val="12"/>
      <color theme="1"/>
      <name val="Arial"/>
      <family val="2"/>
    </font>
    <font>
      <b/>
      <sz val="12"/>
      <color rgb="FF000000"/>
      <name val="Arial"/>
      <family val="2"/>
    </font>
    <font>
      <sz val="12"/>
      <color rgb="FF000000"/>
      <name val="Calibri"/>
      <family val="2"/>
      <scheme val="minor"/>
    </font>
    <font>
      <sz val="11"/>
      <color rgb="FF000000"/>
      <name val="Calibri"/>
      <family val="2"/>
      <scheme val="minor"/>
    </font>
    <font>
      <sz val="14"/>
      <color theme="1"/>
      <name val="Arial"/>
      <family val="2"/>
    </font>
    <font>
      <b/>
      <sz val="11"/>
      <color theme="1"/>
      <name val="Calibri"/>
      <family val="2"/>
      <scheme val="minor"/>
    </font>
    <font>
      <b/>
      <sz val="12"/>
      <color theme="1"/>
      <name val="Calibri (Cuerpo)"/>
    </font>
    <font>
      <b/>
      <sz val="16"/>
      <color theme="1"/>
      <name val="Arial"/>
      <family val="2"/>
    </font>
  </fonts>
  <fills count="22">
    <fill>
      <patternFill patternType="none"/>
    </fill>
    <fill>
      <patternFill patternType="gray125"/>
    </fill>
    <fill>
      <patternFill patternType="solid">
        <fgColor theme="2" tint="-0.49998474074526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D9E1F2"/>
        <bgColor rgb="FF000000"/>
      </patternFill>
    </fill>
    <fill>
      <patternFill patternType="solid">
        <fgColor rgb="FFE2EFDA"/>
        <bgColor rgb="FF000000"/>
      </patternFill>
    </fill>
    <fill>
      <patternFill patternType="solid">
        <fgColor rgb="FFFFF2CC"/>
        <bgColor rgb="FF000000"/>
      </patternFill>
    </fill>
    <fill>
      <patternFill patternType="solid">
        <fgColor rgb="FFFCE4D6"/>
        <bgColor rgb="FF000000"/>
      </patternFill>
    </fill>
    <fill>
      <patternFill patternType="solid">
        <fgColor rgb="FF78AAD6"/>
        <bgColor indexed="64"/>
      </patternFill>
    </fill>
    <fill>
      <patternFill patternType="solid">
        <fgColor rgb="FF3DAAD6"/>
        <bgColor indexed="64"/>
      </patternFill>
    </fill>
    <fill>
      <patternFill patternType="solid">
        <fgColor rgb="FFFFC000"/>
        <bgColor indexed="64"/>
      </patternFill>
    </fill>
    <fill>
      <patternFill patternType="solid">
        <fgColor theme="7" tint="0.59999389629810485"/>
        <bgColor indexed="64"/>
      </patternFill>
    </fill>
    <fill>
      <patternFill patternType="solid">
        <fgColor theme="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00B050"/>
        <bgColor indexed="64"/>
      </patternFill>
    </fill>
    <fill>
      <patternFill patternType="solid">
        <fgColor theme="9" tint="-0.499984740745262"/>
        <bgColor indexed="64"/>
      </patternFill>
    </fill>
    <fill>
      <patternFill patternType="solid">
        <fgColor theme="2"/>
        <bgColor indexed="64"/>
      </patternFill>
    </fill>
    <fill>
      <patternFill patternType="solid">
        <fgColor theme="8" tint="0.39997558519241921"/>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01">
    <xf numFmtId="0" fontId="0" fillId="0" borderId="0" xfId="0"/>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0" fillId="6" borderId="1" xfId="0" applyFill="1" applyBorder="1" applyAlignment="1">
      <alignment horizontal="center" vertical="center"/>
    </xf>
    <xf numFmtId="14" fontId="0" fillId="3" borderId="1" xfId="0" applyNumberFormat="1" applyFill="1" applyBorder="1"/>
    <xf numFmtId="0" fontId="0" fillId="3" borderId="1" xfId="0" applyFill="1" applyBorder="1"/>
    <xf numFmtId="0" fontId="0" fillId="4" borderId="1" xfId="0" applyFill="1" applyBorder="1"/>
    <xf numFmtId="0" fontId="4" fillId="4" borderId="1" xfId="0" applyFont="1" applyFill="1" applyBorder="1"/>
    <xf numFmtId="164" fontId="0" fillId="4" borderId="1" xfId="2" applyNumberFormat="1" applyFont="1" applyFill="1" applyBorder="1" applyAlignment="1">
      <alignment horizontal="right" vertical="top"/>
    </xf>
    <xf numFmtId="164" fontId="0" fillId="4" borderId="1" xfId="0" applyNumberFormat="1" applyFill="1" applyBorder="1"/>
    <xf numFmtId="0" fontId="0" fillId="5" borderId="1" xfId="0" applyFill="1" applyBorder="1"/>
    <xf numFmtId="164" fontId="0" fillId="5" borderId="1" xfId="0" applyNumberFormat="1" applyFill="1" applyBorder="1"/>
    <xf numFmtId="44" fontId="0" fillId="5" borderId="1" xfId="0" applyNumberFormat="1" applyFill="1" applyBorder="1"/>
    <xf numFmtId="0" fontId="0" fillId="6" borderId="1" xfId="0" applyFill="1" applyBorder="1"/>
    <xf numFmtId="164" fontId="0" fillId="6" borderId="1" xfId="0" applyNumberFormat="1" applyFill="1" applyBorder="1"/>
    <xf numFmtId="164" fontId="0" fillId="5" borderId="1" xfId="2" applyNumberFormat="1" applyFont="1" applyFill="1" applyBorder="1" applyAlignment="1">
      <alignment horizontal="right" vertical="top"/>
    </xf>
    <xf numFmtId="164" fontId="4" fillId="5" borderId="1" xfId="2" applyNumberFormat="1" applyFont="1" applyFill="1" applyBorder="1" applyAlignment="1">
      <alignment horizontal="right" vertical="top"/>
    </xf>
    <xf numFmtId="44" fontId="4" fillId="5" borderId="1" xfId="0" applyNumberFormat="1" applyFont="1" applyFill="1" applyBorder="1"/>
    <xf numFmtId="164" fontId="0" fillId="4" borderId="1" xfId="2" applyNumberFormat="1" applyFont="1" applyFill="1" applyBorder="1" applyAlignment="1">
      <alignment vertical="top"/>
    </xf>
    <xf numFmtId="164" fontId="0" fillId="0" borderId="0" xfId="0" applyNumberFormat="1"/>
    <xf numFmtId="0" fontId="0" fillId="0" borderId="0" xfId="0" applyAlignment="1">
      <alignment horizontal="right"/>
    </xf>
    <xf numFmtId="0" fontId="3" fillId="0" borderId="0" xfId="0" applyFont="1"/>
    <xf numFmtId="0" fontId="0" fillId="0" borderId="1" xfId="0" applyBorder="1"/>
    <xf numFmtId="0" fontId="11" fillId="7" borderId="6" xfId="0" applyFont="1" applyFill="1" applyBorder="1" applyAlignment="1">
      <alignment horizontal="center" vertical="center"/>
    </xf>
    <xf numFmtId="0" fontId="11" fillId="8" borderId="6" xfId="0" applyFont="1" applyFill="1" applyBorder="1" applyAlignment="1">
      <alignment horizontal="center" vertical="center"/>
    </xf>
    <xf numFmtId="0" fontId="11" fillId="9" borderId="6" xfId="0" applyFont="1" applyFill="1" applyBorder="1" applyAlignment="1">
      <alignment horizontal="center" vertical="center"/>
    </xf>
    <xf numFmtId="0" fontId="11" fillId="10" borderId="6" xfId="0" applyFont="1" applyFill="1" applyBorder="1" applyAlignment="1">
      <alignment horizontal="center" vertical="center"/>
    </xf>
    <xf numFmtId="0" fontId="11" fillId="7" borderId="6" xfId="0" applyFont="1" applyFill="1" applyBorder="1"/>
    <xf numFmtId="0" fontId="4" fillId="8" borderId="6" xfId="0" applyFont="1" applyFill="1" applyBorder="1"/>
    <xf numFmtId="164" fontId="11" fillId="8" borderId="6" xfId="0" applyNumberFormat="1" applyFont="1" applyFill="1" applyBorder="1" applyAlignment="1">
      <alignment horizontal="right" vertical="top"/>
    </xf>
    <xf numFmtId="164" fontId="11" fillId="8" borderId="6" xfId="0" applyNumberFormat="1" applyFont="1" applyFill="1" applyBorder="1"/>
    <xf numFmtId="0" fontId="11" fillId="9" borderId="6" xfId="0" applyFont="1" applyFill="1" applyBorder="1"/>
    <xf numFmtId="164" fontId="11" fillId="9" borderId="6" xfId="0" applyNumberFormat="1" applyFont="1" applyFill="1" applyBorder="1"/>
    <xf numFmtId="0" fontId="11" fillId="10" borderId="6" xfId="0" applyFont="1" applyFill="1" applyBorder="1"/>
    <xf numFmtId="164" fontId="11" fillId="10" borderId="6" xfId="0" applyNumberFormat="1" applyFont="1" applyFill="1" applyBorder="1"/>
    <xf numFmtId="0" fontId="11" fillId="8" borderId="6" xfId="0" applyFont="1" applyFill="1" applyBorder="1"/>
    <xf numFmtId="164" fontId="11" fillId="9" borderId="6" xfId="0" applyNumberFormat="1" applyFont="1" applyFill="1" applyBorder="1" applyAlignment="1">
      <alignment horizontal="right" vertical="top"/>
    </xf>
    <xf numFmtId="0" fontId="9" fillId="11" borderId="4" xfId="0" applyFont="1" applyFill="1" applyBorder="1" applyAlignment="1">
      <alignment horizontal="center"/>
    </xf>
    <xf numFmtId="0" fontId="9" fillId="12" borderId="4" xfId="0" applyFont="1" applyFill="1" applyBorder="1" applyAlignment="1">
      <alignment horizontal="center"/>
    </xf>
    <xf numFmtId="16" fontId="0" fillId="3" borderId="1" xfId="0" applyNumberFormat="1" applyFill="1" applyBorder="1"/>
    <xf numFmtId="0" fontId="5" fillId="4" borderId="1" xfId="0" applyFont="1" applyFill="1" applyBorder="1"/>
    <xf numFmtId="0" fontId="11" fillId="7" borderId="2" xfId="0" applyFont="1" applyFill="1" applyBorder="1"/>
    <xf numFmtId="16" fontId="11" fillId="7" borderId="2" xfId="0" applyNumberFormat="1" applyFont="1" applyFill="1" applyBorder="1"/>
    <xf numFmtId="0" fontId="5" fillId="8" borderId="6" xfId="0" applyFont="1" applyFill="1" applyBorder="1"/>
    <xf numFmtId="0" fontId="12" fillId="0" borderId="0" xfId="0" applyFont="1" applyAlignment="1">
      <alignment horizontal="center"/>
    </xf>
    <xf numFmtId="0" fontId="12" fillId="0" borderId="0" xfId="0" applyFont="1"/>
    <xf numFmtId="2" fontId="12" fillId="0" borderId="0" xfId="0" applyNumberFormat="1" applyFont="1"/>
    <xf numFmtId="164" fontId="12" fillId="0" borderId="0" xfId="0" applyNumberFormat="1" applyFont="1"/>
    <xf numFmtId="0" fontId="8" fillId="0" borderId="0" xfId="0" applyFont="1" applyAlignment="1">
      <alignment vertical="center"/>
    </xf>
    <xf numFmtId="0" fontId="0" fillId="0" borderId="1" xfId="0" applyBorder="1" applyAlignment="1">
      <alignment horizontal="center"/>
    </xf>
    <xf numFmtId="16" fontId="0" fillId="0" borderId="1" xfId="0" applyNumberFormat="1" applyBorder="1" applyAlignment="1">
      <alignment horizontal="center"/>
    </xf>
    <xf numFmtId="2" fontId="0" fillId="0" borderId="1" xfId="0" applyNumberFormat="1" applyBorder="1"/>
    <xf numFmtId="164" fontId="0" fillId="0" borderId="1" xfId="0" applyNumberFormat="1" applyBorder="1"/>
    <xf numFmtId="2" fontId="0" fillId="0" borderId="1" xfId="0" applyNumberFormat="1" applyBorder="1" applyAlignment="1">
      <alignment horizontal="center"/>
    </xf>
    <xf numFmtId="16" fontId="0" fillId="0" borderId="0" xfId="0" applyNumberFormat="1"/>
    <xf numFmtId="164" fontId="5" fillId="5" borderId="1" xfId="2" applyNumberFormat="1" applyFont="1" applyFill="1" applyBorder="1" applyAlignment="1">
      <alignment horizontal="right" vertical="top"/>
    </xf>
    <xf numFmtId="164" fontId="5" fillId="5" borderId="1" xfId="0" applyNumberFormat="1" applyFont="1" applyFill="1" applyBorder="1"/>
    <xf numFmtId="164" fontId="5" fillId="9" borderId="6" xfId="0" applyNumberFormat="1" applyFont="1" applyFill="1" applyBorder="1" applyAlignment="1">
      <alignment horizontal="right" vertical="top"/>
    </xf>
    <xf numFmtId="164" fontId="5" fillId="9" borderId="6" xfId="0" applyNumberFormat="1" applyFont="1" applyFill="1" applyBorder="1"/>
    <xf numFmtId="16" fontId="0" fillId="0" borderId="7" xfId="0" applyNumberFormat="1" applyBorder="1" applyAlignment="1">
      <alignment horizontal="center"/>
    </xf>
    <xf numFmtId="164" fontId="0" fillId="0" borderId="7" xfId="0" applyNumberFormat="1" applyBorder="1"/>
    <xf numFmtId="0" fontId="2" fillId="0" borderId="0" xfId="0" applyFont="1"/>
    <xf numFmtId="0" fontId="13" fillId="0" borderId="1" xfId="0" applyFont="1" applyBorder="1" applyAlignment="1">
      <alignment horizontal="center"/>
    </xf>
    <xf numFmtId="0" fontId="8" fillId="0" borderId="1" xfId="0" applyFont="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wrapText="1"/>
    </xf>
    <xf numFmtId="165" fontId="8" fillId="0" borderId="1" xfId="0" applyNumberFormat="1" applyFont="1" applyBorder="1" applyAlignment="1">
      <alignment horizontal="center"/>
    </xf>
    <xf numFmtId="164" fontId="0" fillId="0" borderId="1" xfId="0" applyNumberFormat="1" applyBorder="1" applyAlignment="1">
      <alignment horizontal="center"/>
    </xf>
    <xf numFmtId="164" fontId="8" fillId="0" borderId="1" xfId="0" applyNumberFormat="1" applyFont="1" applyBorder="1" applyAlignment="1">
      <alignment vertical="center" wrapText="1"/>
    </xf>
    <xf numFmtId="164" fontId="0" fillId="0" borderId="1" xfId="0" applyNumberFormat="1" applyBorder="1" applyAlignment="1">
      <alignment vertical="center"/>
    </xf>
    <xf numFmtId="44" fontId="0" fillId="0" borderId="1" xfId="0" applyNumberFormat="1" applyBorder="1"/>
    <xf numFmtId="0" fontId="0" fillId="0" borderId="1" xfId="0" applyBorder="1" applyAlignment="1">
      <alignment horizontal="right"/>
    </xf>
    <xf numFmtId="0" fontId="8" fillId="0" borderId="0" xfId="0" applyFont="1"/>
    <xf numFmtId="0" fontId="8" fillId="0" borderId="0" xfId="0" applyFont="1" applyAlignment="1">
      <alignment horizontal="center"/>
    </xf>
    <xf numFmtId="43" fontId="0" fillId="0" borderId="1" xfId="1" applyFont="1" applyBorder="1"/>
    <xf numFmtId="44" fontId="0" fillId="0" borderId="1" xfId="2" applyFont="1" applyBorder="1"/>
    <xf numFmtId="44" fontId="14" fillId="0" borderId="1" xfId="0" applyNumberFormat="1" applyFont="1" applyBorder="1"/>
    <xf numFmtId="164" fontId="0" fillId="0" borderId="1" xfId="2" applyNumberFormat="1" applyFont="1" applyBorder="1"/>
    <xf numFmtId="0" fontId="0" fillId="13" borderId="1" xfId="0" applyFill="1" applyBorder="1" applyAlignment="1">
      <alignment horizontal="center" vertical="center"/>
    </xf>
    <xf numFmtId="0" fontId="2" fillId="13" borderId="1" xfId="0" applyFont="1" applyFill="1" applyBorder="1" applyAlignment="1">
      <alignment horizontal="center"/>
    </xf>
    <xf numFmtId="9" fontId="2" fillId="13" borderId="1" xfId="0" applyNumberFormat="1" applyFont="1" applyFill="1" applyBorder="1"/>
    <xf numFmtId="44" fontId="8" fillId="0" borderId="1" xfId="0" applyNumberFormat="1" applyFont="1" applyBorder="1" applyAlignment="1">
      <alignment horizontal="center"/>
    </xf>
    <xf numFmtId="44" fontId="0" fillId="5" borderId="0" xfId="0" applyNumberFormat="1" applyFill="1"/>
    <xf numFmtId="44" fontId="8" fillId="0" borderId="1" xfId="0" applyNumberFormat="1" applyFont="1" applyBorder="1" applyAlignment="1">
      <alignment horizontal="right"/>
    </xf>
    <xf numFmtId="44" fontId="0" fillId="15" borderId="1" xfId="0" applyNumberFormat="1" applyFill="1" applyBorder="1"/>
    <xf numFmtId="0" fontId="8" fillId="16" borderId="1" xfId="0" applyFont="1" applyFill="1" applyBorder="1" applyAlignment="1">
      <alignment horizontal="center" vertical="center"/>
    </xf>
    <xf numFmtId="0" fontId="0" fillId="16" borderId="1" xfId="0" applyFill="1" applyBorder="1" applyAlignment="1">
      <alignment horizontal="center" vertical="center"/>
    </xf>
    <xf numFmtId="0" fontId="16" fillId="17" borderId="1" xfId="0" applyFont="1" applyFill="1" applyBorder="1" applyAlignment="1">
      <alignment horizontal="center" vertical="center"/>
    </xf>
    <xf numFmtId="44" fontId="0" fillId="18" borderId="0" xfId="0" applyNumberFormat="1" applyFill="1"/>
    <xf numFmtId="0" fontId="9" fillId="0" borderId="0" xfId="0" applyFont="1" applyAlignment="1">
      <alignment horizontal="right"/>
    </xf>
    <xf numFmtId="9" fontId="16" fillId="4" borderId="1" xfId="0" applyNumberFormat="1" applyFont="1" applyFill="1" applyBorder="1" applyAlignment="1">
      <alignment horizontal="center"/>
    </xf>
    <xf numFmtId="164" fontId="4" fillId="5" borderId="1" xfId="0" applyNumberFormat="1" applyFont="1" applyFill="1" applyBorder="1"/>
    <xf numFmtId="0" fontId="6" fillId="0" borderId="0" xfId="0" applyFont="1"/>
    <xf numFmtId="2" fontId="0" fillId="0" borderId="7" xfId="0" applyNumberFormat="1" applyBorder="1"/>
    <xf numFmtId="0" fontId="0" fillId="0" borderId="0" xfId="0" applyAlignment="1">
      <alignment horizontal="center"/>
    </xf>
    <xf numFmtId="16" fontId="0" fillId="0" borderId="0" xfId="0" applyNumberFormat="1" applyAlignment="1">
      <alignment horizontal="center"/>
    </xf>
    <xf numFmtId="2" fontId="0" fillId="0" borderId="0" xfId="0" applyNumberFormat="1"/>
    <xf numFmtId="2" fontId="0" fillId="0" borderId="0" xfId="0" applyNumberFormat="1" applyAlignment="1">
      <alignment horizontal="center"/>
    </xf>
    <xf numFmtId="0" fontId="10" fillId="21" borderId="4" xfId="0" applyFont="1" applyFill="1" applyBorder="1" applyAlignment="1">
      <alignment horizontal="center"/>
    </xf>
    <xf numFmtId="0" fontId="0" fillId="0" borderId="0" xfId="0" applyAlignment="1">
      <alignment horizontal="left" vertical="top"/>
    </xf>
    <xf numFmtId="164" fontId="5" fillId="0" borderId="0" xfId="2" applyNumberFormat="1" applyFont="1" applyFill="1" applyBorder="1" applyAlignment="1">
      <alignment horizontal="center"/>
    </xf>
    <xf numFmtId="164" fontId="0" fillId="0" borderId="0" xfId="0" applyNumberFormat="1" applyAlignment="1">
      <alignment horizontal="center" vertical="center"/>
    </xf>
    <xf numFmtId="0" fontId="2" fillId="0" borderId="0" xfId="0" applyFont="1" applyAlignment="1">
      <alignment horizontal="center"/>
    </xf>
    <xf numFmtId="9" fontId="2" fillId="0" borderId="0" xfId="0" applyNumberFormat="1" applyFont="1"/>
    <xf numFmtId="44" fontId="8" fillId="0" borderId="0" xfId="0" applyNumberFormat="1" applyFont="1" applyAlignment="1">
      <alignment horizontal="center"/>
    </xf>
    <xf numFmtId="44" fontId="0" fillId="0" borderId="0" xfId="0" applyNumberFormat="1"/>
    <xf numFmtId="44" fontId="8" fillId="0" borderId="0" xfId="0" applyNumberFormat="1" applyFont="1" applyAlignment="1">
      <alignment horizontal="right"/>
    </xf>
    <xf numFmtId="44" fontId="0" fillId="0" borderId="3" xfId="0" applyNumberFormat="1" applyBorder="1"/>
    <xf numFmtId="164" fontId="0" fillId="13" borderId="0" xfId="0" applyNumberFormat="1" applyFill="1"/>
    <xf numFmtId="0" fontId="3" fillId="2" borderId="0" xfId="0" applyFont="1" applyFill="1" applyAlignment="1">
      <alignment horizont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0" fillId="6" borderId="1" xfId="0" applyFill="1" applyBorder="1" applyAlignment="1">
      <alignment horizontal="center" vertical="center"/>
    </xf>
    <xf numFmtId="0" fontId="2" fillId="2" borderId="15" xfId="0" applyFont="1" applyFill="1" applyBorder="1" applyAlignment="1">
      <alignment horizontal="center"/>
    </xf>
    <xf numFmtId="0" fontId="0" fillId="2" borderId="15" xfId="0" applyFill="1" applyBorder="1" applyAlignment="1">
      <alignment horizontal="center"/>
    </xf>
    <xf numFmtId="0" fontId="0" fillId="20" borderId="0" xfId="0" applyFill="1" applyAlignment="1">
      <alignment horizontal="center"/>
    </xf>
    <xf numFmtId="0" fontId="0" fillId="20" borderId="15" xfId="0" applyFill="1" applyBorder="1" applyAlignment="1">
      <alignment horizontal="center"/>
    </xf>
    <xf numFmtId="0" fontId="8" fillId="0" borderId="0" xfId="0" applyFont="1" applyAlignment="1">
      <alignment horizontal="center" vertical="center"/>
    </xf>
    <xf numFmtId="0" fontId="8" fillId="11" borderId="1" xfId="0" applyFont="1" applyFill="1" applyBorder="1" applyAlignment="1">
      <alignment horizontal="center" vertical="center"/>
    </xf>
    <xf numFmtId="0" fontId="8" fillId="11" borderId="8" xfId="0" applyFont="1" applyFill="1" applyBorder="1" applyAlignment="1">
      <alignment horizontal="center" vertical="center"/>
    </xf>
    <xf numFmtId="0" fontId="8" fillId="11" borderId="9" xfId="0" applyFont="1" applyFill="1" applyBorder="1" applyAlignment="1">
      <alignment horizontal="center" vertical="center"/>
    </xf>
    <xf numFmtId="0" fontId="8" fillId="11" borderId="10" xfId="0" applyFont="1" applyFill="1" applyBorder="1" applyAlignment="1">
      <alignment horizontal="center" vertical="center"/>
    </xf>
    <xf numFmtId="0" fontId="9" fillId="11" borderId="3" xfId="0" applyFont="1" applyFill="1" applyBorder="1" applyAlignment="1">
      <alignment horizontal="center"/>
    </xf>
    <xf numFmtId="0" fontId="9" fillId="11" borderId="4" xfId="0" applyFont="1" applyFill="1" applyBorder="1" applyAlignment="1">
      <alignment horizontal="center"/>
    </xf>
    <xf numFmtId="0" fontId="9" fillId="11" borderId="5" xfId="0" applyFont="1" applyFill="1" applyBorder="1" applyAlignment="1">
      <alignment horizontal="center"/>
    </xf>
    <xf numFmtId="0" fontId="9" fillId="12" borderId="3" xfId="0" applyFont="1" applyFill="1" applyBorder="1" applyAlignment="1">
      <alignment horizontal="center"/>
    </xf>
    <xf numFmtId="0" fontId="9" fillId="12" borderId="4" xfId="0" applyFont="1" applyFill="1" applyBorder="1" applyAlignment="1">
      <alignment horizontal="center"/>
    </xf>
    <xf numFmtId="0" fontId="9" fillId="12" borderId="5" xfId="0" applyFont="1" applyFill="1" applyBorder="1" applyAlignment="1">
      <alignment horizontal="center"/>
    </xf>
    <xf numFmtId="0" fontId="10" fillId="21" borderId="3" xfId="0" applyFont="1" applyFill="1" applyBorder="1" applyAlignment="1">
      <alignment horizontal="center"/>
    </xf>
    <xf numFmtId="0" fontId="10" fillId="21" borderId="4" xfId="0" applyFont="1" applyFill="1" applyBorder="1" applyAlignment="1">
      <alignment horizontal="center"/>
    </xf>
    <xf numFmtId="0" fontId="10" fillId="21" borderId="5" xfId="0" applyFont="1" applyFill="1" applyBorder="1" applyAlignment="1">
      <alignment horizont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3" borderId="2" xfId="0" applyFill="1" applyBorder="1" applyAlignment="1">
      <alignment horizontal="center" vertical="center"/>
    </xf>
    <xf numFmtId="0" fontId="0" fillId="4" borderId="2" xfId="0" applyFill="1" applyBorder="1" applyAlignment="1">
      <alignment horizontal="center" vertical="center"/>
    </xf>
    <xf numFmtId="0" fontId="0" fillId="5" borderId="2" xfId="0" applyFill="1" applyBorder="1" applyAlignment="1">
      <alignment horizontal="center" vertical="center"/>
    </xf>
    <xf numFmtId="0" fontId="0" fillId="6" borderId="2" xfId="0" applyFill="1" applyBorder="1" applyAlignment="1">
      <alignment horizontal="center" vertical="center"/>
    </xf>
    <xf numFmtId="0" fontId="11" fillId="7" borderId="7" xfId="0" applyFont="1" applyFill="1" applyBorder="1" applyAlignment="1">
      <alignment horizontal="center" vertical="center"/>
    </xf>
    <xf numFmtId="0" fontId="11" fillId="7" borderId="2" xfId="0" applyFont="1" applyFill="1" applyBorder="1" applyAlignment="1">
      <alignment horizontal="center" vertical="center"/>
    </xf>
    <xf numFmtId="0" fontId="11" fillId="7" borderId="3" xfId="0" applyFont="1" applyFill="1" applyBorder="1" applyAlignment="1">
      <alignment horizontal="center" vertical="center"/>
    </xf>
    <xf numFmtId="0" fontId="11" fillId="7" borderId="5" xfId="0" applyFont="1" applyFill="1" applyBorder="1" applyAlignment="1">
      <alignment horizontal="center" vertical="center"/>
    </xf>
    <xf numFmtId="0" fontId="11" fillId="8" borderId="3" xfId="0" applyFont="1" applyFill="1" applyBorder="1" applyAlignment="1">
      <alignment horizontal="center" vertical="center"/>
    </xf>
    <xf numFmtId="0" fontId="11" fillId="8" borderId="4" xfId="0" applyFont="1" applyFill="1" applyBorder="1" applyAlignment="1">
      <alignment horizontal="center" vertical="center"/>
    </xf>
    <xf numFmtId="0" fontId="11" fillId="8" borderId="5" xfId="0" applyFont="1" applyFill="1" applyBorder="1" applyAlignment="1">
      <alignment horizontal="center" vertical="center"/>
    </xf>
    <xf numFmtId="0" fontId="11" fillId="9" borderId="3" xfId="0" applyFont="1" applyFill="1" applyBorder="1" applyAlignment="1">
      <alignment horizontal="center" vertical="center"/>
    </xf>
    <xf numFmtId="0" fontId="11" fillId="9" borderId="4" xfId="0" applyFont="1" applyFill="1" applyBorder="1" applyAlignment="1">
      <alignment horizontal="center" vertical="center"/>
    </xf>
    <xf numFmtId="0" fontId="11" fillId="9" borderId="5" xfId="0" applyFont="1" applyFill="1" applyBorder="1" applyAlignment="1">
      <alignment horizontal="center" vertical="center"/>
    </xf>
    <xf numFmtId="0" fontId="11" fillId="10" borderId="3" xfId="0" applyFont="1" applyFill="1" applyBorder="1" applyAlignment="1">
      <alignment horizontal="center" vertical="center"/>
    </xf>
    <xf numFmtId="0" fontId="11" fillId="10" borderId="4" xfId="0" applyFont="1" applyFill="1" applyBorder="1" applyAlignment="1">
      <alignment horizontal="center" vertical="center"/>
    </xf>
    <xf numFmtId="0" fontId="11" fillId="10" borderId="5" xfId="0" applyFont="1" applyFill="1" applyBorder="1" applyAlignment="1">
      <alignment horizontal="center" vertical="center"/>
    </xf>
    <xf numFmtId="0" fontId="8" fillId="0" borderId="0" xfId="0" applyFont="1" applyAlignment="1">
      <alignment horizontal="center"/>
    </xf>
    <xf numFmtId="44" fontId="8" fillId="0" borderId="0" xfId="0" applyNumberFormat="1" applyFont="1" applyAlignment="1">
      <alignment horizontal="center"/>
    </xf>
    <xf numFmtId="0" fontId="0" fillId="14" borderId="1" xfId="0" applyFill="1" applyBorder="1" applyAlignment="1">
      <alignment horizontal="center"/>
    </xf>
    <xf numFmtId="0" fontId="0" fillId="0" borderId="0" xfId="0" applyAlignment="1">
      <alignment horizontal="center"/>
    </xf>
    <xf numFmtId="44" fontId="8" fillId="0" borderId="0" xfId="0" applyNumberFormat="1" applyFont="1" applyAlignment="1">
      <alignment horizontal="right"/>
    </xf>
    <xf numFmtId="0" fontId="8" fillId="0" borderId="1" xfId="0" applyFont="1" applyBorder="1" applyAlignment="1">
      <alignment horizontal="center"/>
    </xf>
    <xf numFmtId="44" fontId="8" fillId="0" borderId="1" xfId="0" applyNumberFormat="1" applyFont="1" applyBorder="1" applyAlignment="1">
      <alignment horizontal="center"/>
    </xf>
    <xf numFmtId="0" fontId="2" fillId="13" borderId="1" xfId="0" applyFont="1" applyFill="1" applyBorder="1" applyAlignment="1">
      <alignment horizontal="center"/>
    </xf>
    <xf numFmtId="0" fontId="2" fillId="0" borderId="0" xfId="0" applyFont="1" applyAlignment="1">
      <alignment horizontal="center"/>
    </xf>
    <xf numFmtId="44" fontId="8" fillId="0" borderId="1" xfId="0" applyNumberFormat="1" applyFont="1" applyBorder="1" applyAlignment="1">
      <alignment horizontal="right"/>
    </xf>
    <xf numFmtId="0" fontId="15" fillId="0" borderId="0" xfId="0" applyFont="1" applyAlignment="1">
      <alignment horizontal="center" vertical="center"/>
    </xf>
    <xf numFmtId="0" fontId="14" fillId="0" borderId="0" xfId="0" applyFont="1" applyAlignment="1">
      <alignment horizontal="center" vertical="center"/>
    </xf>
    <xf numFmtId="0" fontId="0" fillId="13" borderId="7" xfId="0" applyFill="1" applyBorder="1" applyAlignment="1">
      <alignment horizontal="center" vertical="center"/>
    </xf>
    <xf numFmtId="0" fontId="0" fillId="13" borderId="2" xfId="0" applyFill="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13" borderId="11" xfId="0" applyFill="1" applyBorder="1" applyAlignment="1">
      <alignment horizontal="center" vertical="center"/>
    </xf>
    <xf numFmtId="0" fontId="0" fillId="13" borderId="12" xfId="0" applyFill="1" applyBorder="1" applyAlignment="1">
      <alignment horizontal="center" vertical="center"/>
    </xf>
    <xf numFmtId="0" fontId="0" fillId="13" borderId="13" xfId="0" applyFill="1" applyBorder="1" applyAlignment="1">
      <alignment horizontal="center" vertical="center"/>
    </xf>
    <xf numFmtId="0" fontId="0" fillId="13" borderId="6" xfId="0" applyFill="1" applyBorder="1" applyAlignment="1">
      <alignment horizontal="center" vertical="center"/>
    </xf>
    <xf numFmtId="0" fontId="0" fillId="13" borderId="3" xfId="0" applyFill="1" applyBorder="1" applyAlignment="1">
      <alignment horizontal="center" vertical="center"/>
    </xf>
    <xf numFmtId="0" fontId="0" fillId="13" borderId="4" xfId="0" applyFill="1" applyBorder="1" applyAlignment="1">
      <alignment horizontal="center" vertical="center"/>
    </xf>
    <xf numFmtId="0" fontId="0" fillId="13" borderId="5" xfId="0" applyFill="1" applyBorder="1" applyAlignment="1">
      <alignment horizontal="center" vertical="center"/>
    </xf>
    <xf numFmtId="44" fontId="8" fillId="0" borderId="3" xfId="0" applyNumberFormat="1" applyFont="1" applyBorder="1" applyAlignment="1">
      <alignment horizontal="center"/>
    </xf>
    <xf numFmtId="44" fontId="8" fillId="0" borderId="5" xfId="0" applyNumberFormat="1" applyFont="1" applyBorder="1" applyAlignment="1">
      <alignment horizontal="center"/>
    </xf>
    <xf numFmtId="0" fontId="0" fillId="13" borderId="7" xfId="0" applyFill="1" applyBorder="1" applyAlignment="1">
      <alignment horizontal="center" vertical="center" wrapText="1"/>
    </xf>
    <xf numFmtId="0" fontId="0" fillId="13" borderId="2" xfId="0" applyFill="1" applyBorder="1" applyAlignment="1">
      <alignment horizontal="center" vertical="center" wrapText="1"/>
    </xf>
    <xf numFmtId="0" fontId="0" fillId="13" borderId="1" xfId="0" applyFill="1" applyBorder="1" applyAlignment="1">
      <alignment horizontal="center" vertical="center" wrapText="1"/>
    </xf>
    <xf numFmtId="0" fontId="13" fillId="16" borderId="1" xfId="0" applyFont="1" applyFill="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64" fontId="8" fillId="0" borderId="3" xfId="0" applyNumberFormat="1" applyFont="1" applyBorder="1" applyAlignment="1">
      <alignment horizontal="center" vertical="center" wrapText="1"/>
    </xf>
    <xf numFmtId="164" fontId="8" fillId="0" borderId="4" xfId="0" applyNumberFormat="1" applyFont="1" applyBorder="1" applyAlignment="1">
      <alignment horizontal="center" vertical="center" wrapText="1"/>
    </xf>
    <xf numFmtId="164" fontId="8" fillId="0" borderId="5" xfId="0" applyNumberFormat="1" applyFont="1" applyBorder="1" applyAlignment="1">
      <alignment horizontal="center" vertical="center" wrapText="1"/>
    </xf>
    <xf numFmtId="0" fontId="0" fillId="16" borderId="1" xfId="0" applyFill="1" applyBorder="1" applyAlignment="1">
      <alignment horizontal="center"/>
    </xf>
    <xf numFmtId="0" fontId="8" fillId="0" borderId="1" xfId="0" applyFont="1" applyBorder="1" applyAlignment="1">
      <alignment horizontal="center" vertical="center"/>
    </xf>
    <xf numFmtId="0" fontId="0" fillId="0" borderId="1" xfId="0" applyBorder="1" applyAlignment="1">
      <alignment horizontal="center"/>
    </xf>
    <xf numFmtId="9" fontId="0" fillId="18" borderId="14" xfId="3" applyFont="1" applyFill="1" applyBorder="1" applyAlignment="1">
      <alignment horizontal="center"/>
    </xf>
    <xf numFmtId="0" fontId="16" fillId="4" borderId="1" xfId="0" applyFont="1" applyFill="1" applyBorder="1" applyAlignment="1">
      <alignment horizontal="center" vertical="center"/>
    </xf>
    <xf numFmtId="0" fontId="0" fillId="17" borderId="1" xfId="0" applyFill="1" applyBorder="1" applyAlignment="1">
      <alignment horizontal="center"/>
    </xf>
    <xf numFmtId="44" fontId="0" fillId="0" borderId="1" xfId="0" applyNumberFormat="1" applyBorder="1" applyAlignment="1">
      <alignment horizontal="center"/>
    </xf>
    <xf numFmtId="2" fontId="0" fillId="0" borderId="1" xfId="0" applyNumberFormat="1" applyBorder="1" applyAlignment="1">
      <alignment horizontal="right"/>
    </xf>
    <xf numFmtId="0" fontId="0" fillId="19" borderId="1" xfId="0" applyFill="1" applyBorder="1" applyAlignment="1">
      <alignment horizontal="center"/>
    </xf>
    <xf numFmtId="0" fontId="7" fillId="4" borderId="0" xfId="0" applyFont="1" applyFill="1" applyAlignment="1">
      <alignment horizontal="center" vertical="center" wrapText="1"/>
    </xf>
    <xf numFmtId="9" fontId="0" fillId="17" borderId="1" xfId="0" applyNumberFormat="1" applyFill="1" applyBorder="1" applyAlignment="1">
      <alignment horizontal="center"/>
    </xf>
  </cellXfs>
  <cellStyles count="4">
    <cellStyle name="Millares" xfId="1" builtinId="3"/>
    <cellStyle name="Moneda" xfId="2" builtinId="4"/>
    <cellStyle name="Normal" xfId="0" builtinId="0"/>
    <cellStyle name="Porcentaje" xfId="3" builtinId="5"/>
  </cellStyles>
  <dxfs count="0"/>
  <tableStyles count="0" defaultTableStyle="TableStyleMedium2" defaultPivotStyle="PivotStyleLight16"/>
  <colors>
    <mruColors>
      <color rgb="FFFFD8FF"/>
      <color rgb="FF004479"/>
      <color rgb="FF78AAD6"/>
      <color rgb="FF3DAAD6"/>
      <color rgb="FF407A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812800</xdr:colOff>
      <xdr:row>2</xdr:row>
      <xdr:rowOff>38100</xdr:rowOff>
    </xdr:from>
    <xdr:ext cx="14160500" cy="673100"/>
    <xdr:sp macro="" textlink="">
      <xdr:nvSpPr>
        <xdr:cNvPr id="2" name="CuadroTexto 1">
          <a:extLst>
            <a:ext uri="{FF2B5EF4-FFF2-40B4-BE49-F238E27FC236}">
              <a16:creationId xmlns:a16="http://schemas.microsoft.com/office/drawing/2014/main" id="{1019F0D3-BB61-F24F-A412-89F5A843C9A4}"/>
            </a:ext>
          </a:extLst>
        </xdr:cNvPr>
        <xdr:cNvSpPr txBox="1"/>
      </xdr:nvSpPr>
      <xdr:spPr>
        <a:xfrm>
          <a:off x="812800" y="508000"/>
          <a:ext cx="14160500" cy="673100"/>
        </a:xfrm>
        <a:prstGeom prst="rect">
          <a:avLst/>
        </a:prstGeom>
        <a:solidFill>
          <a:schemeClr val="bg2">
            <a:lumMod val="9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600">
              <a:latin typeface="Arial" panose="020B0604020202020204" pitchFamily="34" charset="0"/>
              <a:cs typeface="Arial" panose="020B0604020202020204" pitchFamily="34" charset="0"/>
            </a:rPr>
            <a:t>Confeccionar</a:t>
          </a:r>
          <a:r>
            <a:rPr lang="es-MX" sz="1600" baseline="0">
              <a:latin typeface="Arial" panose="020B0604020202020204" pitchFamily="34" charset="0"/>
              <a:cs typeface="Arial" panose="020B0604020202020204" pitchFamily="34" charset="0"/>
            </a:rPr>
            <a:t> las fichas de almacén del producto "Z"  que comercializa la empresa tropical, S.A., según los métodos de valoración P.M.P. y F.I.F.O, sabiendo que durante el mes de marzo de 2013 se produjeron los siguientes movimientos: </a:t>
          </a:r>
          <a:endParaRPr lang="es-MX" sz="1600">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812799</xdr:colOff>
      <xdr:row>2</xdr:row>
      <xdr:rowOff>38493</xdr:rowOff>
    </xdr:from>
    <xdr:ext cx="13868401" cy="889000"/>
    <xdr:sp macro="" textlink="">
      <xdr:nvSpPr>
        <xdr:cNvPr id="2" name="CuadroTexto 1">
          <a:extLst>
            <a:ext uri="{FF2B5EF4-FFF2-40B4-BE49-F238E27FC236}">
              <a16:creationId xmlns:a16="http://schemas.microsoft.com/office/drawing/2014/main" id="{8C307EF0-9896-D343-BC17-FABD9450BEF1}"/>
            </a:ext>
          </a:extLst>
        </xdr:cNvPr>
        <xdr:cNvSpPr txBox="1"/>
      </xdr:nvSpPr>
      <xdr:spPr>
        <a:xfrm>
          <a:off x="812799" y="508393"/>
          <a:ext cx="13868401" cy="889000"/>
        </a:xfrm>
        <a:prstGeom prst="rect">
          <a:avLst/>
        </a:prstGeom>
        <a:solidFill>
          <a:schemeClr val="bg2">
            <a:lumMod val="9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600">
              <a:latin typeface="Arial" panose="020B0604020202020204" pitchFamily="34" charset="0"/>
              <a:cs typeface="Arial" panose="020B0604020202020204" pitchFamily="34" charset="0"/>
            </a:rPr>
            <a:t>Realizar</a:t>
          </a:r>
          <a:r>
            <a:rPr lang="es-MX" sz="1600" baseline="0">
              <a:latin typeface="Arial" panose="020B0604020202020204" pitchFamily="34" charset="0"/>
              <a:cs typeface="Arial" panose="020B0604020202020204" pitchFamily="34" charset="0"/>
            </a:rPr>
            <a:t> la ficha de almacén de la empresa DIAL, Sabiendo que el movimiento de las existencias de latas de guisantes de referencia 390 L, Suministradas por La Huerta, Sociedad Corporativa, durante el primer trimestre de 2013, son los que aparecen a continuación: (Anotar los movimientos en la ficha de almacén según los sistemas FIFO y P.M.P.)</a:t>
          </a:r>
          <a:endParaRPr lang="es-MX" sz="1600">
            <a:latin typeface="Arial" panose="020B0604020202020204" pitchFamily="34" charset="0"/>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812800</xdr:colOff>
      <xdr:row>3</xdr:row>
      <xdr:rowOff>50800</xdr:rowOff>
    </xdr:from>
    <xdr:ext cx="15722600" cy="546100"/>
    <xdr:sp macro="" textlink="">
      <xdr:nvSpPr>
        <xdr:cNvPr id="2" name="CuadroTexto 1">
          <a:extLst>
            <a:ext uri="{FF2B5EF4-FFF2-40B4-BE49-F238E27FC236}">
              <a16:creationId xmlns:a16="http://schemas.microsoft.com/office/drawing/2014/main" id="{44CF774C-9258-B444-B121-07C83031110F}"/>
            </a:ext>
          </a:extLst>
        </xdr:cNvPr>
        <xdr:cNvSpPr txBox="1"/>
      </xdr:nvSpPr>
      <xdr:spPr>
        <a:xfrm>
          <a:off x="812800" y="723900"/>
          <a:ext cx="15722600" cy="546100"/>
        </a:xfrm>
        <a:prstGeom prst="rect">
          <a:avLst/>
        </a:prstGeom>
        <a:solidFill>
          <a:schemeClr val="bg2">
            <a:lumMod val="9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600">
              <a:latin typeface="Arial" panose="020B0604020202020204" pitchFamily="34" charset="0"/>
              <a:cs typeface="Arial" panose="020B0604020202020204" pitchFamily="34" charset="0"/>
            </a:rPr>
            <a:t>En</a:t>
          </a:r>
          <a:r>
            <a:rPr lang="es-MX" sz="1600" baseline="0">
              <a:latin typeface="Arial" panose="020B0604020202020204" pitchFamily="34" charset="0"/>
              <a:cs typeface="Arial" panose="020B0604020202020204" pitchFamily="34" charset="0"/>
            </a:rPr>
            <a:t> un almacén hay tres artículos, A, B y C. Las Existencias iniciales al 1 de Enero eran las siguientes:</a:t>
          </a:r>
          <a:endParaRPr lang="es-MX" sz="1600">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787400</xdr:colOff>
      <xdr:row>2</xdr:row>
      <xdr:rowOff>76200</xdr:rowOff>
    </xdr:from>
    <xdr:ext cx="13335000" cy="901700"/>
    <xdr:sp macro="" textlink="">
      <xdr:nvSpPr>
        <xdr:cNvPr id="2" name="CuadroTexto 1">
          <a:extLst>
            <a:ext uri="{FF2B5EF4-FFF2-40B4-BE49-F238E27FC236}">
              <a16:creationId xmlns:a16="http://schemas.microsoft.com/office/drawing/2014/main" id="{CB769049-DE60-7F4D-A1A5-096A7CFC4A8A}"/>
            </a:ext>
          </a:extLst>
        </xdr:cNvPr>
        <xdr:cNvSpPr txBox="1"/>
      </xdr:nvSpPr>
      <xdr:spPr>
        <a:xfrm>
          <a:off x="1612900" y="546100"/>
          <a:ext cx="13335000" cy="901700"/>
        </a:xfrm>
        <a:prstGeom prst="rect">
          <a:avLst/>
        </a:prstGeom>
        <a:solidFill>
          <a:schemeClr val="bg2">
            <a:lumMod val="9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600">
              <a:latin typeface="Arial" panose="020B0604020202020204" pitchFamily="34" charset="0"/>
              <a:cs typeface="Arial" panose="020B0604020202020204" pitchFamily="34" charset="0"/>
            </a:rPr>
            <a:t>La</a:t>
          </a:r>
          <a:r>
            <a:rPr lang="es-MX" sz="1600" baseline="0">
              <a:latin typeface="Arial" panose="020B0604020202020204" pitchFamily="34" charset="0"/>
              <a:cs typeface="Arial" panose="020B0604020202020204" pitchFamily="34" charset="0"/>
            </a:rPr>
            <a:t> empresa INGES, S.A. se dedica a la producción de A, para ello utiliza materia prima y otros consumibles, los cuales se introducen en el taller 1 y se obtiene el producto terminado. Durante el presente año los gastos  en los que ha incurrido son los siguientes: </a:t>
          </a:r>
          <a:endParaRPr lang="es-MX" sz="1600">
            <a:latin typeface="Arial" panose="020B0604020202020204" pitchFamily="34" charset="0"/>
            <a:cs typeface="Arial" panose="020B0604020202020204" pitchFamily="34" charset="0"/>
          </a:endParaRPr>
        </a:p>
      </xdr:txBody>
    </xdr:sp>
    <xdr:clientData/>
  </xdr:oneCellAnchor>
  <xdr:twoCellAnchor>
    <xdr:from>
      <xdr:col>6</xdr:col>
      <xdr:colOff>63500</xdr:colOff>
      <xdr:row>11</xdr:row>
      <xdr:rowOff>469900</xdr:rowOff>
    </xdr:from>
    <xdr:to>
      <xdr:col>6</xdr:col>
      <xdr:colOff>749300</xdr:colOff>
      <xdr:row>11</xdr:row>
      <xdr:rowOff>469900</xdr:rowOff>
    </xdr:to>
    <xdr:cxnSp macro="">
      <xdr:nvCxnSpPr>
        <xdr:cNvPr id="4" name="Conector recto de flecha 3">
          <a:extLst>
            <a:ext uri="{FF2B5EF4-FFF2-40B4-BE49-F238E27FC236}">
              <a16:creationId xmlns:a16="http://schemas.microsoft.com/office/drawing/2014/main" id="{18B7796F-D027-FA47-91A7-4C6402070895}"/>
            </a:ext>
          </a:extLst>
        </xdr:cNvPr>
        <xdr:cNvCxnSpPr/>
      </xdr:nvCxnSpPr>
      <xdr:spPr>
        <a:xfrm>
          <a:off x="5880100" y="2590800"/>
          <a:ext cx="685800" cy="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2</xdr:col>
      <xdr:colOff>25400</xdr:colOff>
      <xdr:row>19</xdr:row>
      <xdr:rowOff>25400</xdr:rowOff>
    </xdr:from>
    <xdr:ext cx="13246100" cy="1130300"/>
    <xdr:sp macro="" textlink="">
      <xdr:nvSpPr>
        <xdr:cNvPr id="9" name="CuadroTexto 8">
          <a:extLst>
            <a:ext uri="{FF2B5EF4-FFF2-40B4-BE49-F238E27FC236}">
              <a16:creationId xmlns:a16="http://schemas.microsoft.com/office/drawing/2014/main" id="{AB289C90-27D0-944F-B624-3C433A68E372}"/>
            </a:ext>
          </a:extLst>
        </xdr:cNvPr>
        <xdr:cNvSpPr txBox="1"/>
      </xdr:nvSpPr>
      <xdr:spPr>
        <a:xfrm>
          <a:off x="1676400" y="4660900"/>
          <a:ext cx="13246100" cy="1130300"/>
        </a:xfrm>
        <a:prstGeom prst="rect">
          <a:avLst/>
        </a:prstGeom>
        <a:solidFill>
          <a:schemeClr val="bg2">
            <a:lumMod val="9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600">
              <a:latin typeface="Arial" panose="020B0604020202020204" pitchFamily="34" charset="0"/>
              <a:cs typeface="Arial" panose="020B0604020202020204" pitchFamily="34" charset="0"/>
            </a:rPr>
            <a:t>Al</a:t>
          </a:r>
          <a:r>
            <a:rPr lang="es-MX" sz="1600" baseline="0">
              <a:latin typeface="Arial" panose="020B0604020202020204" pitchFamily="34" charset="0"/>
              <a:cs typeface="Arial" panose="020B0604020202020204" pitchFamily="34" charset="0"/>
            </a:rPr>
            <a:t> inicio del período las existencias de Y asciendan a 1.000 unidades a 0.32 €/unidad y los consumidores a 6.20 €. Al final del mismo las existencias de Y asciendían a 500 unidades y consumibles a 4.90 €. De los gastos del año se considera que se imputan al proceso productivo un 75%. Calcula el coste de producción total y el coste de cada producto se se sabe que se han producido 1000 unidades.</a:t>
          </a:r>
          <a:endParaRPr lang="es-MX" sz="1600">
            <a:latin typeface="Arial" panose="020B0604020202020204" pitchFamily="34" charset="0"/>
            <a:cs typeface="Arial" panose="020B060402020202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3</xdr:row>
      <xdr:rowOff>12700</xdr:rowOff>
    </xdr:from>
    <xdr:ext cx="12026900" cy="1397000"/>
    <xdr:sp macro="" textlink="">
      <xdr:nvSpPr>
        <xdr:cNvPr id="2" name="CuadroTexto 1">
          <a:extLst>
            <a:ext uri="{FF2B5EF4-FFF2-40B4-BE49-F238E27FC236}">
              <a16:creationId xmlns:a16="http://schemas.microsoft.com/office/drawing/2014/main" id="{0DE27E59-73E4-B143-8966-626C22C19E29}"/>
            </a:ext>
          </a:extLst>
        </xdr:cNvPr>
        <xdr:cNvSpPr txBox="1"/>
      </xdr:nvSpPr>
      <xdr:spPr>
        <a:xfrm>
          <a:off x="0" y="685800"/>
          <a:ext cx="12026900" cy="1397000"/>
        </a:xfrm>
        <a:prstGeom prst="rect">
          <a:avLst/>
        </a:prstGeom>
        <a:solidFill>
          <a:schemeClr val="bg2">
            <a:lumMod val="9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600">
              <a:latin typeface="Arial" panose="020B0604020202020204" pitchFamily="34" charset="0"/>
              <a:cs typeface="Arial" panose="020B0604020202020204" pitchFamily="34" charset="0"/>
            </a:rPr>
            <a:t>La empresa INDUSTRIAS PALADINO se dedica a fabricar lámparas, utilizando en su proceso productivo las siguientes</a:t>
          </a:r>
          <a:r>
            <a:rPr lang="es-MX" sz="1600" baseline="0">
              <a:latin typeface="Arial" panose="020B0604020202020204" pitchFamily="34" charset="0"/>
              <a:cs typeface="Arial" panose="020B0604020202020204" pitchFamily="34" charset="0"/>
            </a:rPr>
            <a:t> materias primas: materia prima X (200 unidadesa 32.50), materia prima C (600 unidades a25.60), materia prima B (1.400 unidades a 63.30), materia prima G (900 unidades a 73.30) y materia prima F (2.990 unidades a 10.60). Produce y vende al año 10.000 unidades. La mano de obra directa aplicada al producto supone unos gastos de 43,254.90. Los costes fijos de la empresa ascienden a 75,623.70</a:t>
          </a:r>
          <a:endParaRPr lang="es-MX" sz="16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570F9-4715-B144-9EFC-2A7B13EF1966}">
  <dimension ref="B2:N42"/>
  <sheetViews>
    <sheetView tabSelected="1" workbookViewId="0">
      <selection activeCell="P34" sqref="P34"/>
    </sheetView>
  </sheetViews>
  <sheetFormatPr baseColWidth="10" defaultRowHeight="16" x14ac:dyDescent="0.2"/>
  <cols>
    <col min="3" max="3" width="35.1640625" bestFit="1" customWidth="1"/>
    <col min="4" max="4" width="12.6640625" bestFit="1" customWidth="1"/>
    <col min="6" max="6" width="11" bestFit="1" customWidth="1"/>
    <col min="7" max="7" width="15.6640625" bestFit="1" customWidth="1"/>
    <col min="8" max="8" width="12.6640625" bestFit="1" customWidth="1"/>
    <col min="10" max="10" width="15.6640625" bestFit="1" customWidth="1"/>
    <col min="11" max="11" width="12.6640625" bestFit="1" customWidth="1"/>
    <col min="13" max="13" width="15.6640625" bestFit="1" customWidth="1"/>
  </cols>
  <sheetData>
    <row r="2" spans="2:14" ht="21" x14ac:dyDescent="0.25">
      <c r="B2" s="110" t="s">
        <v>0</v>
      </c>
      <c r="C2" s="110"/>
      <c r="D2" s="110"/>
      <c r="E2" s="110"/>
      <c r="F2" s="110"/>
      <c r="G2" s="110"/>
      <c r="H2" s="110"/>
      <c r="I2" s="110"/>
      <c r="J2" s="110"/>
      <c r="K2" s="110"/>
      <c r="L2" s="110"/>
      <c r="M2" s="110"/>
      <c r="N2" s="110"/>
    </row>
    <row r="7" spans="2:14" x14ac:dyDescent="0.2">
      <c r="B7" s="115" t="s">
        <v>35</v>
      </c>
      <c r="C7" s="116"/>
      <c r="D7" s="116"/>
      <c r="E7" s="116"/>
      <c r="F7" s="116"/>
      <c r="G7" s="116"/>
      <c r="H7" s="116"/>
      <c r="I7" s="116"/>
      <c r="J7" s="116"/>
      <c r="K7" s="116"/>
      <c r="L7" s="116"/>
      <c r="M7" s="116"/>
      <c r="N7" s="116"/>
    </row>
    <row r="8" spans="2:14" x14ac:dyDescent="0.2">
      <c r="B8" s="111" t="s">
        <v>1</v>
      </c>
      <c r="C8" s="111" t="s">
        <v>2</v>
      </c>
      <c r="D8" s="111"/>
      <c r="E8" s="112" t="s">
        <v>3</v>
      </c>
      <c r="F8" s="112"/>
      <c r="G8" s="112"/>
      <c r="H8" s="112"/>
      <c r="I8" s="113" t="s">
        <v>4</v>
      </c>
      <c r="J8" s="113"/>
      <c r="K8" s="113"/>
      <c r="L8" s="114" t="s">
        <v>5</v>
      </c>
      <c r="M8" s="114"/>
      <c r="N8" s="114"/>
    </row>
    <row r="9" spans="2:14" x14ac:dyDescent="0.2">
      <c r="B9" s="111"/>
      <c r="C9" s="1" t="s">
        <v>6</v>
      </c>
      <c r="D9" s="1" t="s">
        <v>7</v>
      </c>
      <c r="E9" s="2" t="s">
        <v>8</v>
      </c>
      <c r="F9" s="2" t="s">
        <v>9</v>
      </c>
      <c r="G9" s="2" t="s">
        <v>10</v>
      </c>
      <c r="H9" s="2" t="s">
        <v>11</v>
      </c>
      <c r="I9" s="3" t="s">
        <v>8</v>
      </c>
      <c r="J9" s="3" t="s">
        <v>10</v>
      </c>
      <c r="K9" s="3" t="s">
        <v>11</v>
      </c>
      <c r="L9" s="4" t="s">
        <v>8</v>
      </c>
      <c r="M9" s="4" t="s">
        <v>10</v>
      </c>
      <c r="N9" s="4" t="s">
        <v>12</v>
      </c>
    </row>
    <row r="10" spans="2:14" x14ac:dyDescent="0.2">
      <c r="B10" s="5">
        <v>38777</v>
      </c>
      <c r="C10" s="6" t="s">
        <v>13</v>
      </c>
      <c r="D10" s="1"/>
      <c r="E10" s="7">
        <v>300</v>
      </c>
      <c r="F10" s="8">
        <v>0</v>
      </c>
      <c r="G10" s="9">
        <v>10.199999999999999</v>
      </c>
      <c r="H10" s="10">
        <f>E10*G10</f>
        <v>3060</v>
      </c>
      <c r="I10" s="11"/>
      <c r="J10" s="12"/>
      <c r="K10" s="13"/>
      <c r="L10" s="14">
        <v>300</v>
      </c>
      <c r="M10" s="15"/>
      <c r="N10" s="15">
        <v>3060</v>
      </c>
    </row>
    <row r="11" spans="2:14" x14ac:dyDescent="0.2">
      <c r="B11" s="5">
        <v>38778</v>
      </c>
      <c r="C11" s="6" t="s">
        <v>14</v>
      </c>
      <c r="D11" s="1">
        <v>80</v>
      </c>
      <c r="E11" s="7">
        <v>50</v>
      </c>
      <c r="F11" s="8">
        <v>0</v>
      </c>
      <c r="G11" s="9">
        <v>10.8</v>
      </c>
      <c r="H11" s="10">
        <f>E11*G11</f>
        <v>540</v>
      </c>
      <c r="I11" s="11"/>
      <c r="J11" s="12"/>
      <c r="K11" s="13"/>
      <c r="L11" s="14">
        <f>L10+E11</f>
        <v>350</v>
      </c>
      <c r="M11" s="15"/>
      <c r="N11" s="15">
        <f>N10+H11</f>
        <v>3600</v>
      </c>
    </row>
    <row r="12" spans="2:14" x14ac:dyDescent="0.2">
      <c r="B12" s="5">
        <v>38782</v>
      </c>
      <c r="C12" s="6" t="s">
        <v>15</v>
      </c>
      <c r="D12" s="1">
        <v>22</v>
      </c>
      <c r="E12" s="8"/>
      <c r="F12" s="8"/>
      <c r="G12" s="9"/>
      <c r="H12" s="10"/>
      <c r="I12" s="11">
        <v>100</v>
      </c>
      <c r="J12" s="12">
        <v>10.199999999999999</v>
      </c>
      <c r="K12" s="13">
        <f>I12*J12</f>
        <v>1019.9999999999999</v>
      </c>
      <c r="L12" s="14">
        <f>L11-I12</f>
        <v>250</v>
      </c>
      <c r="M12" s="15"/>
      <c r="N12" s="15">
        <f>N11-K12</f>
        <v>2580</v>
      </c>
    </row>
    <row r="13" spans="2:14" x14ac:dyDescent="0.2">
      <c r="B13" s="5">
        <v>38784</v>
      </c>
      <c r="C13" s="6" t="s">
        <v>16</v>
      </c>
      <c r="D13" s="1">
        <v>23</v>
      </c>
      <c r="E13" s="7"/>
      <c r="F13" s="7"/>
      <c r="G13" s="10"/>
      <c r="H13" s="10"/>
      <c r="I13" s="11">
        <v>150</v>
      </c>
      <c r="J13" s="16">
        <v>10.199999999999999</v>
      </c>
      <c r="K13" s="13">
        <f>I13*J13</f>
        <v>1530</v>
      </c>
      <c r="L13" s="14">
        <f>L12-I13</f>
        <v>100</v>
      </c>
      <c r="M13" s="15"/>
      <c r="N13" s="15">
        <f>N12-K13</f>
        <v>1050</v>
      </c>
    </row>
    <row r="14" spans="2:14" x14ac:dyDescent="0.2">
      <c r="B14" s="5">
        <v>38790</v>
      </c>
      <c r="C14" s="6" t="s">
        <v>17</v>
      </c>
      <c r="D14" s="1">
        <v>24</v>
      </c>
      <c r="E14" s="7"/>
      <c r="F14" s="7"/>
      <c r="G14" s="10"/>
      <c r="H14" s="10"/>
      <c r="I14" s="11">
        <v>50</v>
      </c>
      <c r="J14" s="16">
        <v>10.199999999999999</v>
      </c>
      <c r="K14" s="13">
        <f>I14*J14</f>
        <v>509.99999999999994</v>
      </c>
      <c r="L14" s="14">
        <f>L13-I15</f>
        <v>50</v>
      </c>
      <c r="M14" s="15"/>
      <c r="N14" s="15">
        <f>N13-K14</f>
        <v>540</v>
      </c>
    </row>
    <row r="15" spans="2:14" x14ac:dyDescent="0.2">
      <c r="B15" s="5">
        <v>38790</v>
      </c>
      <c r="C15" s="6" t="s">
        <v>17</v>
      </c>
      <c r="D15" s="1">
        <v>24</v>
      </c>
      <c r="E15" s="7"/>
      <c r="F15" s="7"/>
      <c r="G15" s="10"/>
      <c r="H15" s="10"/>
      <c r="I15" s="11">
        <v>50</v>
      </c>
      <c r="J15" s="16">
        <v>10.8</v>
      </c>
      <c r="K15" s="13">
        <f t="shared" ref="K15" si="0">I15*J15</f>
        <v>540</v>
      </c>
      <c r="L15" s="14">
        <f>L14-I15</f>
        <v>0</v>
      </c>
      <c r="M15" s="15"/>
      <c r="N15" s="15">
        <f>N14-K15</f>
        <v>0</v>
      </c>
    </row>
    <row r="16" spans="2:14" x14ac:dyDescent="0.2">
      <c r="B16" s="5">
        <v>38796</v>
      </c>
      <c r="C16" s="6" t="s">
        <v>18</v>
      </c>
      <c r="D16" s="1"/>
      <c r="E16" s="7">
        <v>10</v>
      </c>
      <c r="F16" s="7"/>
      <c r="G16" s="10">
        <v>12.1</v>
      </c>
      <c r="H16" s="10">
        <f>E16*G16</f>
        <v>121</v>
      </c>
      <c r="I16" s="11"/>
      <c r="J16" s="17"/>
      <c r="K16" s="18"/>
      <c r="L16" s="14">
        <f>L15+E16</f>
        <v>10</v>
      </c>
      <c r="M16" s="15"/>
      <c r="N16" s="15">
        <f>N15+H16</f>
        <v>121</v>
      </c>
    </row>
    <row r="17" spans="2:14" x14ac:dyDescent="0.2">
      <c r="B17" s="5">
        <v>38801</v>
      </c>
      <c r="C17" s="6" t="s">
        <v>19</v>
      </c>
      <c r="D17" s="1">
        <v>92</v>
      </c>
      <c r="E17" s="7">
        <v>300</v>
      </c>
      <c r="F17" s="8">
        <v>140</v>
      </c>
      <c r="G17" s="10">
        <v>12.4</v>
      </c>
      <c r="H17" s="10">
        <f>E17*G17</f>
        <v>3720</v>
      </c>
      <c r="I17" s="11"/>
      <c r="J17" s="16"/>
      <c r="K17" s="13"/>
      <c r="L17" s="14">
        <f>L16+E17</f>
        <v>310</v>
      </c>
      <c r="M17" s="15"/>
      <c r="N17" s="15">
        <f>N16+H17</f>
        <v>3841</v>
      </c>
    </row>
    <row r="18" spans="2:14" x14ac:dyDescent="0.2">
      <c r="B18" s="5">
        <v>38803</v>
      </c>
      <c r="C18" s="6" t="s">
        <v>20</v>
      </c>
      <c r="D18" s="1">
        <v>25</v>
      </c>
      <c r="E18" s="7"/>
      <c r="F18" s="8"/>
      <c r="G18" s="10"/>
      <c r="H18" s="10"/>
      <c r="I18" s="11">
        <v>10</v>
      </c>
      <c r="J18" s="16">
        <v>10.199999999999999</v>
      </c>
      <c r="K18" s="13">
        <f>I18*J18</f>
        <v>102</v>
      </c>
      <c r="L18" s="14">
        <f>L17-I18</f>
        <v>300</v>
      </c>
      <c r="M18" s="15"/>
      <c r="N18" s="15">
        <f>N17-K18</f>
        <v>3739</v>
      </c>
    </row>
    <row r="19" spans="2:14" x14ac:dyDescent="0.2">
      <c r="B19" s="5">
        <v>38803</v>
      </c>
      <c r="C19" s="6" t="s">
        <v>20</v>
      </c>
      <c r="D19" s="1">
        <v>25</v>
      </c>
      <c r="E19" s="7"/>
      <c r="F19" s="7"/>
      <c r="G19" s="9"/>
      <c r="H19" s="10"/>
      <c r="I19" s="11">
        <v>60</v>
      </c>
      <c r="J19" s="12">
        <v>12.4</v>
      </c>
      <c r="K19" s="13">
        <f>I19*J19</f>
        <v>744</v>
      </c>
      <c r="L19" s="14">
        <f>L18-I19</f>
        <v>240</v>
      </c>
      <c r="M19" s="15"/>
      <c r="N19" s="15">
        <f>N18-K19</f>
        <v>2995</v>
      </c>
    </row>
    <row r="20" spans="2:14" x14ac:dyDescent="0.2">
      <c r="B20" s="5">
        <v>38805</v>
      </c>
      <c r="C20" s="6" t="s">
        <v>21</v>
      </c>
      <c r="D20" s="1">
        <v>26</v>
      </c>
      <c r="E20" s="8"/>
      <c r="F20" s="8"/>
      <c r="G20" s="9"/>
      <c r="H20" s="10"/>
      <c r="I20" s="11">
        <v>100</v>
      </c>
      <c r="J20" s="12">
        <v>12.4</v>
      </c>
      <c r="K20" s="13">
        <f>I20*J20</f>
        <v>1240</v>
      </c>
      <c r="L20" s="14">
        <f>L19-I20</f>
        <v>140</v>
      </c>
      <c r="M20" s="15"/>
      <c r="N20" s="15">
        <f>N19-K20</f>
        <v>1755</v>
      </c>
    </row>
    <row r="21" spans="2:14" x14ac:dyDescent="0.2">
      <c r="B21" s="5"/>
      <c r="C21" s="6"/>
      <c r="D21" s="6"/>
      <c r="E21" s="8"/>
      <c r="F21" s="8"/>
      <c r="G21" s="10"/>
      <c r="H21" s="10"/>
      <c r="I21" s="11"/>
      <c r="J21" s="16"/>
      <c r="K21" s="13"/>
      <c r="L21" s="14"/>
      <c r="M21" s="15"/>
      <c r="N21" s="15"/>
    </row>
    <row r="22" spans="2:14" x14ac:dyDescent="0.2">
      <c r="B22" s="5"/>
      <c r="C22" s="6"/>
      <c r="D22" s="6"/>
      <c r="E22" s="7"/>
      <c r="F22" s="7"/>
      <c r="G22" s="10"/>
      <c r="H22" s="7"/>
      <c r="I22" s="11"/>
      <c r="J22" s="16"/>
      <c r="K22" s="13"/>
      <c r="L22" s="14"/>
      <c r="M22" s="15"/>
      <c r="N22" s="15"/>
    </row>
    <row r="23" spans="2:14" x14ac:dyDescent="0.2">
      <c r="B23" s="5"/>
      <c r="C23" s="6"/>
      <c r="D23" s="6"/>
      <c r="E23" s="7"/>
      <c r="F23" s="7"/>
      <c r="G23" s="19"/>
      <c r="H23" s="10"/>
      <c r="I23" s="11"/>
      <c r="J23" s="12"/>
      <c r="K23" s="13"/>
      <c r="L23" s="14"/>
      <c r="M23" s="15"/>
      <c r="N23" s="15"/>
    </row>
    <row r="24" spans="2:14" x14ac:dyDescent="0.2">
      <c r="B24" s="5"/>
      <c r="C24" s="6"/>
      <c r="D24" s="6"/>
      <c r="E24" s="7"/>
      <c r="F24" s="7"/>
      <c r="G24" s="19"/>
      <c r="H24" s="10"/>
      <c r="I24" s="11"/>
      <c r="J24" s="12"/>
      <c r="K24" s="13"/>
      <c r="L24" s="14"/>
      <c r="M24" s="15"/>
      <c r="N24" s="15"/>
    </row>
    <row r="27" spans="2:14" x14ac:dyDescent="0.2">
      <c r="B27" s="115" t="s">
        <v>96</v>
      </c>
      <c r="C27" s="115"/>
      <c r="D27" s="115"/>
      <c r="E27" s="115"/>
      <c r="F27" s="115"/>
      <c r="G27" s="115"/>
      <c r="H27" s="115"/>
      <c r="I27" s="115"/>
      <c r="J27" s="115"/>
      <c r="K27" s="115"/>
      <c r="L27" s="115"/>
      <c r="M27" s="115"/>
      <c r="N27" s="115"/>
    </row>
    <row r="28" spans="2:14" x14ac:dyDescent="0.2">
      <c r="B28" s="111" t="s">
        <v>1</v>
      </c>
      <c r="C28" s="111" t="s">
        <v>2</v>
      </c>
      <c r="D28" s="111"/>
      <c r="E28" s="112" t="s">
        <v>3</v>
      </c>
      <c r="F28" s="112"/>
      <c r="G28" s="112"/>
      <c r="H28" s="112"/>
      <c r="I28" s="113" t="s">
        <v>4</v>
      </c>
      <c r="J28" s="113"/>
      <c r="K28" s="113"/>
      <c r="L28" s="114" t="s">
        <v>5</v>
      </c>
      <c r="M28" s="114"/>
      <c r="N28" s="114"/>
    </row>
    <row r="29" spans="2:14" x14ac:dyDescent="0.2">
      <c r="B29" s="111"/>
      <c r="C29" s="1" t="s">
        <v>6</v>
      </c>
      <c r="D29" s="1" t="s">
        <v>7</v>
      </c>
      <c r="E29" s="2" t="s">
        <v>8</v>
      </c>
      <c r="F29" s="2" t="s">
        <v>9</v>
      </c>
      <c r="G29" s="2" t="s">
        <v>10</v>
      </c>
      <c r="H29" s="2" t="s">
        <v>11</v>
      </c>
      <c r="I29" s="3" t="s">
        <v>8</v>
      </c>
      <c r="J29" s="3" t="s">
        <v>10</v>
      </c>
      <c r="K29" s="3" t="s">
        <v>11</v>
      </c>
      <c r="L29" s="4" t="s">
        <v>8</v>
      </c>
      <c r="M29" s="4" t="s">
        <v>10</v>
      </c>
      <c r="N29" s="4" t="s">
        <v>12</v>
      </c>
    </row>
    <row r="30" spans="2:14" x14ac:dyDescent="0.2">
      <c r="B30" s="5">
        <v>38777</v>
      </c>
      <c r="C30" s="6" t="s">
        <v>13</v>
      </c>
      <c r="D30" s="1"/>
      <c r="E30" s="7">
        <v>300</v>
      </c>
      <c r="F30" s="8"/>
      <c r="G30" s="9">
        <v>10.199999999999999</v>
      </c>
      <c r="H30" s="10">
        <f>E30*G30</f>
        <v>3060</v>
      </c>
      <c r="I30" s="11"/>
      <c r="J30" s="12"/>
      <c r="K30" s="12"/>
      <c r="L30" s="14">
        <v>300</v>
      </c>
      <c r="M30" s="15">
        <v>10.199999999999999</v>
      </c>
      <c r="N30" s="15">
        <v>3060</v>
      </c>
    </row>
    <row r="31" spans="2:14" x14ac:dyDescent="0.2">
      <c r="B31" s="5">
        <v>38778</v>
      </c>
      <c r="C31" s="6" t="s">
        <v>14</v>
      </c>
      <c r="D31" s="1">
        <v>80</v>
      </c>
      <c r="E31" s="7">
        <v>50</v>
      </c>
      <c r="F31" s="8"/>
      <c r="G31" s="9">
        <v>10.8</v>
      </c>
      <c r="H31" s="10">
        <f>E31*G31</f>
        <v>540</v>
      </c>
      <c r="I31" s="11"/>
      <c r="J31" s="12"/>
      <c r="K31" s="12"/>
      <c r="L31" s="14">
        <f>L30+E31</f>
        <v>350</v>
      </c>
      <c r="M31" s="15">
        <f>N31/L31</f>
        <v>10.285714285714286</v>
      </c>
      <c r="N31" s="15">
        <f>N30+H31</f>
        <v>3600</v>
      </c>
    </row>
    <row r="32" spans="2:14" x14ac:dyDescent="0.2">
      <c r="B32" s="5">
        <v>38782</v>
      </c>
      <c r="C32" s="6" t="s">
        <v>15</v>
      </c>
      <c r="D32" s="1">
        <v>22</v>
      </c>
      <c r="E32" s="8"/>
      <c r="F32" s="8"/>
      <c r="G32" s="9"/>
      <c r="H32" s="10"/>
      <c r="I32" s="11">
        <v>100</v>
      </c>
      <c r="J32" s="12">
        <v>10.29</v>
      </c>
      <c r="K32" s="12">
        <f>I32*J32</f>
        <v>1029</v>
      </c>
      <c r="L32" s="14">
        <f>L31-I32</f>
        <v>250</v>
      </c>
      <c r="M32" s="15">
        <f>N32/L32</f>
        <v>10.284000000000001</v>
      </c>
      <c r="N32" s="15">
        <f>N31-K32</f>
        <v>2571</v>
      </c>
    </row>
    <row r="33" spans="2:14" x14ac:dyDescent="0.2">
      <c r="B33" s="5">
        <v>38784</v>
      </c>
      <c r="C33" s="6" t="s">
        <v>16</v>
      </c>
      <c r="D33" s="1">
        <v>23</v>
      </c>
      <c r="E33" s="7"/>
      <c r="F33" s="7"/>
      <c r="G33" s="10"/>
      <c r="H33" s="10"/>
      <c r="I33" s="11">
        <v>150</v>
      </c>
      <c r="J33" s="16">
        <v>10.29</v>
      </c>
      <c r="K33" s="12">
        <f>I33*J33</f>
        <v>1543.4999999999998</v>
      </c>
      <c r="L33" s="14">
        <f>L32-I33</f>
        <v>100</v>
      </c>
      <c r="M33" s="15">
        <f>N33/L33</f>
        <v>10.275000000000002</v>
      </c>
      <c r="N33" s="15">
        <f>N32-K33</f>
        <v>1027.5000000000002</v>
      </c>
    </row>
    <row r="34" spans="2:14" x14ac:dyDescent="0.2">
      <c r="B34" s="5">
        <v>38790</v>
      </c>
      <c r="C34" s="6" t="s">
        <v>17</v>
      </c>
      <c r="D34" s="1">
        <v>24</v>
      </c>
      <c r="E34" s="7"/>
      <c r="F34" s="7"/>
      <c r="G34" s="10"/>
      <c r="H34" s="10"/>
      <c r="I34" s="11">
        <v>100</v>
      </c>
      <c r="J34" s="16">
        <v>10.29</v>
      </c>
      <c r="K34" s="12">
        <f>I34*J34</f>
        <v>1029</v>
      </c>
      <c r="L34" s="14">
        <f>L33-I34</f>
        <v>0</v>
      </c>
      <c r="M34" s="15"/>
      <c r="N34" s="15">
        <f>N33-K34</f>
        <v>-1.4999999999997726</v>
      </c>
    </row>
    <row r="35" spans="2:14" x14ac:dyDescent="0.2">
      <c r="B35" s="5">
        <v>38796</v>
      </c>
      <c r="C35" s="6" t="s">
        <v>18</v>
      </c>
      <c r="D35" s="1"/>
      <c r="E35" s="7">
        <v>10</v>
      </c>
      <c r="F35" s="7"/>
      <c r="G35" s="10">
        <v>12.1</v>
      </c>
      <c r="H35" s="10">
        <f>E35*G35</f>
        <v>121</v>
      </c>
      <c r="I35" s="11"/>
      <c r="J35" s="17"/>
      <c r="K35" s="92"/>
      <c r="L35" s="14">
        <f>L34+E35</f>
        <v>10</v>
      </c>
      <c r="M35" s="15">
        <f>N35/L35</f>
        <v>11.950000000000022</v>
      </c>
      <c r="N35" s="15">
        <f>N34+H35</f>
        <v>119.50000000000023</v>
      </c>
    </row>
    <row r="36" spans="2:14" x14ac:dyDescent="0.2">
      <c r="B36" s="5">
        <v>38801</v>
      </c>
      <c r="C36" s="6" t="s">
        <v>19</v>
      </c>
      <c r="D36" s="1">
        <v>92</v>
      </c>
      <c r="E36" s="7">
        <v>300</v>
      </c>
      <c r="F36" s="8">
        <v>140</v>
      </c>
      <c r="G36" s="10">
        <v>12.4</v>
      </c>
      <c r="H36" s="10">
        <f>E36*G36</f>
        <v>3720</v>
      </c>
      <c r="I36" s="11"/>
      <c r="J36" s="16"/>
      <c r="K36" s="12"/>
      <c r="L36" s="14">
        <f>L35+E36</f>
        <v>310</v>
      </c>
      <c r="M36" s="15">
        <f>N36/L36</f>
        <v>12.385483870967741</v>
      </c>
      <c r="N36" s="15">
        <f>N35+H36</f>
        <v>3839.5</v>
      </c>
    </row>
    <row r="37" spans="2:14" x14ac:dyDescent="0.2">
      <c r="B37" s="5">
        <v>38803</v>
      </c>
      <c r="C37" s="6" t="s">
        <v>20</v>
      </c>
      <c r="D37" s="1">
        <v>25</v>
      </c>
      <c r="E37" s="7"/>
      <c r="F37" s="7"/>
      <c r="G37" s="9"/>
      <c r="H37" s="10"/>
      <c r="I37" s="11">
        <v>70</v>
      </c>
      <c r="J37" s="12">
        <v>12.39</v>
      </c>
      <c r="K37" s="12">
        <f>I37*J37</f>
        <v>867.30000000000007</v>
      </c>
      <c r="L37" s="14">
        <f>L36-I37</f>
        <v>240</v>
      </c>
      <c r="M37" s="15">
        <f>N37/L37</f>
        <v>12.384166666666665</v>
      </c>
      <c r="N37" s="15">
        <f>N36-K37</f>
        <v>2972.2</v>
      </c>
    </row>
    <row r="38" spans="2:14" x14ac:dyDescent="0.2">
      <c r="B38" s="5">
        <v>38805</v>
      </c>
      <c r="C38" s="6" t="s">
        <v>21</v>
      </c>
      <c r="D38" s="1">
        <v>26</v>
      </c>
      <c r="E38" s="8"/>
      <c r="F38" s="8"/>
      <c r="G38" s="9"/>
      <c r="H38" s="10"/>
      <c r="I38" s="11">
        <v>100</v>
      </c>
      <c r="J38" s="12">
        <v>12.39</v>
      </c>
      <c r="K38" s="12">
        <f>I38*J38</f>
        <v>1239</v>
      </c>
      <c r="L38" s="14">
        <f>L37-I38</f>
        <v>140</v>
      </c>
      <c r="M38" s="15">
        <f>N38/L38</f>
        <v>12.379999999999999</v>
      </c>
      <c r="N38" s="15">
        <f>N37-K38</f>
        <v>1733.1999999999998</v>
      </c>
    </row>
    <row r="39" spans="2:14" x14ac:dyDescent="0.2">
      <c r="B39" s="5"/>
      <c r="C39" s="6"/>
      <c r="D39" s="6"/>
      <c r="E39" s="8"/>
      <c r="F39" s="8"/>
      <c r="G39" s="10"/>
      <c r="H39" s="10"/>
      <c r="I39" s="11"/>
      <c r="J39" s="16"/>
      <c r="K39" s="12"/>
      <c r="L39" s="14"/>
      <c r="M39" s="15"/>
      <c r="N39" s="15"/>
    </row>
    <row r="40" spans="2:14" x14ac:dyDescent="0.2">
      <c r="B40" s="5"/>
      <c r="C40" s="6"/>
      <c r="D40" s="6"/>
      <c r="E40" s="7"/>
      <c r="F40" s="7"/>
      <c r="G40" s="10"/>
      <c r="H40" s="7"/>
      <c r="I40" s="11"/>
      <c r="J40" s="16"/>
      <c r="K40" s="12"/>
      <c r="L40" s="14"/>
      <c r="M40" s="15"/>
      <c r="N40" s="15"/>
    </row>
    <row r="41" spans="2:14" x14ac:dyDescent="0.2">
      <c r="B41" s="5"/>
      <c r="C41" s="6"/>
      <c r="D41" s="6"/>
      <c r="E41" s="7"/>
      <c r="F41" s="7"/>
      <c r="G41" s="19"/>
      <c r="H41" s="10"/>
      <c r="I41" s="11"/>
      <c r="J41" s="12"/>
      <c r="K41" s="12"/>
      <c r="L41" s="14"/>
      <c r="M41" s="15"/>
      <c r="N41" s="15"/>
    </row>
    <row r="42" spans="2:14" x14ac:dyDescent="0.2">
      <c r="B42" s="5"/>
      <c r="C42" s="6"/>
      <c r="D42" s="6"/>
      <c r="E42" s="7"/>
      <c r="F42" s="7"/>
      <c r="G42" s="19"/>
      <c r="H42" s="10"/>
      <c r="I42" s="11"/>
      <c r="J42" s="12"/>
      <c r="K42" s="12"/>
      <c r="L42" s="14"/>
      <c r="M42" s="15"/>
      <c r="N42" s="15"/>
    </row>
  </sheetData>
  <mergeCells count="13">
    <mergeCell ref="B27:N27"/>
    <mergeCell ref="B7:N7"/>
    <mergeCell ref="B28:B29"/>
    <mergeCell ref="C28:D28"/>
    <mergeCell ref="E28:H28"/>
    <mergeCell ref="I28:K28"/>
    <mergeCell ref="L28:N28"/>
    <mergeCell ref="B2:N2"/>
    <mergeCell ref="B8:B9"/>
    <mergeCell ref="C8:D8"/>
    <mergeCell ref="E8:H8"/>
    <mergeCell ref="I8:K8"/>
    <mergeCell ref="L8:N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78F25-592E-A948-98D0-EEFC28817283}">
  <dimension ref="B2:N37"/>
  <sheetViews>
    <sheetView workbookViewId="0">
      <selection activeCell="K40" sqref="K40"/>
    </sheetView>
  </sheetViews>
  <sheetFormatPr baseColWidth="10" defaultRowHeight="16" x14ac:dyDescent="0.2"/>
  <cols>
    <col min="3" max="3" width="31.5" bestFit="1" customWidth="1"/>
    <col min="4" max="4" width="12.6640625" bestFit="1" customWidth="1"/>
    <col min="6" max="6" width="11" bestFit="1" customWidth="1"/>
    <col min="7" max="7" width="15.6640625" bestFit="1" customWidth="1"/>
    <col min="8" max="8" width="12.6640625" bestFit="1" customWidth="1"/>
    <col min="10" max="10" width="15.6640625" bestFit="1" customWidth="1"/>
    <col min="11" max="11" width="12.6640625" bestFit="1" customWidth="1"/>
    <col min="13" max="13" width="15.6640625" bestFit="1" customWidth="1"/>
  </cols>
  <sheetData>
    <row r="2" spans="2:14" ht="21" x14ac:dyDescent="0.25">
      <c r="B2" s="110" t="s">
        <v>22</v>
      </c>
      <c r="C2" s="110"/>
      <c r="D2" s="110"/>
      <c r="E2" s="110"/>
      <c r="F2" s="110"/>
      <c r="G2" s="110"/>
      <c r="H2" s="110"/>
      <c r="I2" s="110"/>
      <c r="J2" s="110"/>
      <c r="K2" s="110"/>
      <c r="L2" s="110"/>
      <c r="M2" s="110"/>
      <c r="N2" s="110"/>
    </row>
    <row r="8" spans="2:14" x14ac:dyDescent="0.2">
      <c r="B8" s="118" t="s">
        <v>35</v>
      </c>
      <c r="C8" s="118"/>
      <c r="D8" s="118"/>
      <c r="E8" s="118"/>
      <c r="F8" s="118"/>
      <c r="G8" s="118"/>
      <c r="H8" s="118"/>
      <c r="I8" s="118"/>
      <c r="J8" s="118"/>
      <c r="K8" s="118"/>
      <c r="L8" s="118"/>
      <c r="M8" s="118"/>
      <c r="N8" s="118"/>
    </row>
    <row r="9" spans="2:14" x14ac:dyDescent="0.2">
      <c r="B9" s="111" t="s">
        <v>1</v>
      </c>
      <c r="C9" s="111" t="s">
        <v>2</v>
      </c>
      <c r="D9" s="111"/>
      <c r="E9" s="112" t="s">
        <v>3</v>
      </c>
      <c r="F9" s="112"/>
      <c r="G9" s="112"/>
      <c r="H9" s="112"/>
      <c r="I9" s="113" t="s">
        <v>4</v>
      </c>
      <c r="J9" s="113"/>
      <c r="K9" s="113"/>
      <c r="L9" s="114" t="s">
        <v>5</v>
      </c>
      <c r="M9" s="114"/>
      <c r="N9" s="114"/>
    </row>
    <row r="10" spans="2:14" x14ac:dyDescent="0.2">
      <c r="B10" s="111"/>
      <c r="C10" s="1" t="s">
        <v>6</v>
      </c>
      <c r="D10" s="1" t="s">
        <v>7</v>
      </c>
      <c r="E10" s="2" t="s">
        <v>8</v>
      </c>
      <c r="F10" s="2" t="s">
        <v>9</v>
      </c>
      <c r="G10" s="2" t="s">
        <v>10</v>
      </c>
      <c r="H10" s="2" t="s">
        <v>11</v>
      </c>
      <c r="I10" s="3" t="s">
        <v>8</v>
      </c>
      <c r="J10" s="3" t="s">
        <v>10</v>
      </c>
      <c r="K10" s="3" t="s">
        <v>11</v>
      </c>
      <c r="L10" s="4" t="s">
        <v>8</v>
      </c>
      <c r="M10" s="4" t="s">
        <v>10</v>
      </c>
      <c r="N10" s="4" t="s">
        <v>12</v>
      </c>
    </row>
    <row r="11" spans="2:14" x14ac:dyDescent="0.2">
      <c r="B11" s="5">
        <v>41275</v>
      </c>
      <c r="C11" s="6" t="s">
        <v>23</v>
      </c>
      <c r="D11" s="1"/>
      <c r="E11" s="8">
        <v>100</v>
      </c>
      <c r="F11" s="8">
        <v>0</v>
      </c>
      <c r="G11" s="9">
        <v>0.3</v>
      </c>
      <c r="H11" s="10">
        <f>E11*G11</f>
        <v>30</v>
      </c>
      <c r="I11" s="11"/>
      <c r="J11" s="12"/>
      <c r="K11" s="12"/>
      <c r="L11" s="14">
        <v>100</v>
      </c>
      <c r="M11" s="15"/>
      <c r="N11" s="15">
        <v>30</v>
      </c>
    </row>
    <row r="12" spans="2:14" x14ac:dyDescent="0.2">
      <c r="B12" s="5">
        <v>41284</v>
      </c>
      <c r="C12" s="6" t="s">
        <v>24</v>
      </c>
      <c r="D12" s="1">
        <v>1932</v>
      </c>
      <c r="E12" s="8">
        <v>200</v>
      </c>
      <c r="F12" s="8">
        <v>0</v>
      </c>
      <c r="G12" s="9">
        <v>0.35</v>
      </c>
      <c r="H12" s="10">
        <f>E12*G12</f>
        <v>70</v>
      </c>
      <c r="I12" s="11"/>
      <c r="J12" s="12"/>
      <c r="K12" s="12"/>
      <c r="L12" s="14">
        <f>L11+E12</f>
        <v>300</v>
      </c>
      <c r="M12" s="15"/>
      <c r="N12" s="15">
        <f>N11+H12</f>
        <v>100</v>
      </c>
    </row>
    <row r="13" spans="2:14" x14ac:dyDescent="0.2">
      <c r="B13" s="5">
        <v>41325</v>
      </c>
      <c r="C13" s="6" t="s">
        <v>25</v>
      </c>
      <c r="D13" s="1">
        <v>4991</v>
      </c>
      <c r="E13" s="8"/>
      <c r="F13" s="8"/>
      <c r="G13" s="9"/>
      <c r="H13" s="10"/>
      <c r="I13" s="11">
        <v>100</v>
      </c>
      <c r="J13" s="12">
        <v>0.3</v>
      </c>
      <c r="K13" s="12">
        <f>I13*J13</f>
        <v>30</v>
      </c>
      <c r="L13" s="14">
        <f>L12-I13</f>
        <v>200</v>
      </c>
      <c r="M13" s="15"/>
      <c r="N13" s="15">
        <f>N12-K13</f>
        <v>70</v>
      </c>
    </row>
    <row r="14" spans="2:14" x14ac:dyDescent="0.2">
      <c r="B14" s="5">
        <v>41325</v>
      </c>
      <c r="C14" s="6" t="s">
        <v>25</v>
      </c>
      <c r="D14" s="1">
        <v>4991</v>
      </c>
      <c r="E14" s="8"/>
      <c r="F14" s="8"/>
      <c r="G14" s="9"/>
      <c r="H14" s="10"/>
      <c r="I14" s="11">
        <v>200</v>
      </c>
      <c r="J14" s="12">
        <v>0.35</v>
      </c>
      <c r="K14" s="12">
        <f>I14*J14</f>
        <v>70</v>
      </c>
      <c r="L14" s="14">
        <f>L13-I14</f>
        <v>0</v>
      </c>
      <c r="M14" s="15"/>
      <c r="N14" s="15">
        <f>N13-K14</f>
        <v>0</v>
      </c>
    </row>
    <row r="15" spans="2:14" x14ac:dyDescent="0.2">
      <c r="B15" s="5">
        <v>41332</v>
      </c>
      <c r="C15" s="6" t="s">
        <v>26</v>
      </c>
      <c r="D15" s="1">
        <v>2922</v>
      </c>
      <c r="E15" s="8">
        <v>200</v>
      </c>
      <c r="F15" s="7"/>
      <c r="G15" s="10">
        <v>0.38</v>
      </c>
      <c r="H15" s="10">
        <f>E15*G15</f>
        <v>76</v>
      </c>
      <c r="I15" s="11"/>
      <c r="J15" s="16"/>
      <c r="K15" s="12"/>
      <c r="L15" s="14">
        <f>L14+E15</f>
        <v>200</v>
      </c>
      <c r="M15" s="15"/>
      <c r="N15" s="15">
        <f>N14+H15</f>
        <v>76</v>
      </c>
    </row>
    <row r="16" spans="2:14" x14ac:dyDescent="0.2">
      <c r="B16" s="5">
        <v>41320</v>
      </c>
      <c r="C16" s="6" t="s">
        <v>26</v>
      </c>
      <c r="D16" s="1">
        <v>3040</v>
      </c>
      <c r="E16" s="7">
        <v>200</v>
      </c>
      <c r="F16" s="7">
        <f>150-120</f>
        <v>30</v>
      </c>
      <c r="G16" s="10">
        <v>0.4</v>
      </c>
      <c r="H16" s="10">
        <f>E16*G16</f>
        <v>80</v>
      </c>
      <c r="I16" s="11"/>
      <c r="J16" s="16"/>
      <c r="K16" s="12"/>
      <c r="L16" s="14">
        <f>L15+E16</f>
        <v>400</v>
      </c>
      <c r="M16" s="15"/>
      <c r="N16" s="15">
        <f>N15+H16</f>
        <v>156</v>
      </c>
    </row>
    <row r="17" spans="2:14" x14ac:dyDescent="0.2">
      <c r="B17" s="5">
        <v>41323</v>
      </c>
      <c r="C17" s="6" t="s">
        <v>27</v>
      </c>
      <c r="D17" s="1">
        <v>5360</v>
      </c>
      <c r="E17" s="7"/>
      <c r="F17" s="7"/>
      <c r="G17" s="10"/>
      <c r="H17" s="10"/>
      <c r="I17" s="11">
        <v>200</v>
      </c>
      <c r="J17" s="16">
        <v>0.38</v>
      </c>
      <c r="K17" s="12">
        <f>I17*J17</f>
        <v>76</v>
      </c>
      <c r="L17" s="14">
        <f>L16-I17</f>
        <v>200</v>
      </c>
      <c r="M17" s="15"/>
      <c r="N17" s="15">
        <f>N16-K17</f>
        <v>80</v>
      </c>
    </row>
    <row r="18" spans="2:14" x14ac:dyDescent="0.2">
      <c r="B18" s="5">
        <v>41323</v>
      </c>
      <c r="C18" s="6" t="s">
        <v>27</v>
      </c>
      <c r="D18" s="1">
        <v>5360</v>
      </c>
      <c r="E18" s="7"/>
      <c r="F18" s="7"/>
      <c r="G18" s="10"/>
      <c r="H18" s="10"/>
      <c r="I18" s="11">
        <v>50</v>
      </c>
      <c r="J18" s="56">
        <v>0.4</v>
      </c>
      <c r="K18" s="57">
        <f>I18*J18</f>
        <v>20</v>
      </c>
      <c r="L18" s="14">
        <f>L17-I18</f>
        <v>150</v>
      </c>
      <c r="M18" s="15"/>
      <c r="N18" s="15">
        <f>N17-K18</f>
        <v>60</v>
      </c>
    </row>
    <row r="19" spans="2:14" x14ac:dyDescent="0.2">
      <c r="B19" s="5">
        <v>41326</v>
      </c>
      <c r="C19" s="6" t="s">
        <v>28</v>
      </c>
      <c r="D19" s="1">
        <v>5546</v>
      </c>
      <c r="E19" s="7"/>
      <c r="F19" s="8"/>
      <c r="G19" s="10"/>
      <c r="H19" s="10"/>
      <c r="I19" s="11">
        <v>120</v>
      </c>
      <c r="J19" s="16">
        <v>0.4</v>
      </c>
      <c r="K19" s="12">
        <f>I19*J19</f>
        <v>48</v>
      </c>
      <c r="L19" s="14">
        <f>L18-I19</f>
        <v>30</v>
      </c>
      <c r="M19" s="15"/>
      <c r="N19" s="15">
        <f>N18-K19</f>
        <v>12</v>
      </c>
    </row>
    <row r="20" spans="2:14" x14ac:dyDescent="0.2">
      <c r="B20" s="5">
        <v>41327</v>
      </c>
      <c r="C20" s="6" t="s">
        <v>26</v>
      </c>
      <c r="D20" s="1">
        <v>3512</v>
      </c>
      <c r="E20" s="7">
        <v>300</v>
      </c>
      <c r="F20" s="7">
        <v>300</v>
      </c>
      <c r="G20" s="9">
        <v>0.37</v>
      </c>
      <c r="H20" s="10">
        <f>E20*G20</f>
        <v>111</v>
      </c>
      <c r="I20" s="11"/>
      <c r="J20" s="12"/>
      <c r="K20" s="12"/>
      <c r="L20" s="14">
        <f>L19+E20</f>
        <v>330</v>
      </c>
      <c r="M20" s="15"/>
      <c r="N20" s="15">
        <f>N19+H20</f>
        <v>123</v>
      </c>
    </row>
    <row r="21" spans="2:14" x14ac:dyDescent="0.2">
      <c r="B21" s="5"/>
      <c r="C21" s="6"/>
      <c r="D21" s="1"/>
      <c r="E21" s="8"/>
      <c r="F21" s="8"/>
      <c r="G21" s="9"/>
      <c r="H21" s="10"/>
      <c r="I21" s="11"/>
      <c r="J21" s="12"/>
      <c r="K21" s="12"/>
      <c r="L21" s="14"/>
      <c r="M21" s="15"/>
      <c r="N21" s="15"/>
    </row>
    <row r="22" spans="2:14" x14ac:dyDescent="0.2">
      <c r="B22" s="5"/>
      <c r="C22" s="6"/>
      <c r="D22" s="6"/>
      <c r="E22" s="8"/>
      <c r="F22" s="8"/>
      <c r="G22" s="10"/>
      <c r="H22" s="10"/>
      <c r="I22" s="11"/>
      <c r="J22" s="16"/>
      <c r="K22" s="12"/>
      <c r="L22" s="14"/>
      <c r="M22" s="15"/>
      <c r="N22" s="15"/>
    </row>
    <row r="24" spans="2:14" ht="30" x14ac:dyDescent="0.3">
      <c r="C24" s="93"/>
      <c r="D24" s="93"/>
      <c r="E24" s="93"/>
      <c r="F24" s="93"/>
      <c r="G24" s="93"/>
      <c r="H24" s="93"/>
      <c r="I24" s="93"/>
      <c r="J24" s="93"/>
      <c r="K24" s="93"/>
    </row>
    <row r="25" spans="2:14" ht="16" customHeight="1" x14ac:dyDescent="0.2">
      <c r="B25" s="117" t="s">
        <v>96</v>
      </c>
      <c r="C25" s="117"/>
      <c r="D25" s="117"/>
      <c r="E25" s="117"/>
      <c r="F25" s="117"/>
      <c r="G25" s="117"/>
      <c r="H25" s="117"/>
      <c r="I25" s="117"/>
      <c r="J25" s="117"/>
      <c r="K25" s="117"/>
      <c r="L25" s="117"/>
      <c r="M25" s="117"/>
      <c r="N25" s="117"/>
    </row>
    <row r="26" spans="2:14" ht="16" customHeight="1" x14ac:dyDescent="0.2">
      <c r="B26" s="1" t="s">
        <v>1</v>
      </c>
      <c r="C26" s="1" t="s">
        <v>2</v>
      </c>
      <c r="D26" s="1"/>
      <c r="E26" s="2" t="s">
        <v>3</v>
      </c>
      <c r="F26" s="2"/>
      <c r="G26" s="2"/>
      <c r="H26" s="2"/>
      <c r="I26" s="3" t="s">
        <v>4</v>
      </c>
      <c r="J26" s="3"/>
      <c r="K26" s="3"/>
      <c r="L26" s="4" t="s">
        <v>5</v>
      </c>
      <c r="M26" s="4"/>
      <c r="N26" s="4"/>
    </row>
    <row r="27" spans="2:14" ht="16" customHeight="1" x14ac:dyDescent="0.2">
      <c r="B27" s="1"/>
      <c r="C27" s="1" t="s">
        <v>6</v>
      </c>
      <c r="D27" s="1" t="s">
        <v>7</v>
      </c>
      <c r="E27" s="2" t="s">
        <v>8</v>
      </c>
      <c r="F27" s="2" t="s">
        <v>9</v>
      </c>
      <c r="G27" s="2" t="s">
        <v>10</v>
      </c>
      <c r="H27" s="2" t="s">
        <v>11</v>
      </c>
      <c r="I27" s="3" t="s">
        <v>8</v>
      </c>
      <c r="J27" s="3" t="s">
        <v>10</v>
      </c>
      <c r="K27" s="3" t="s">
        <v>11</v>
      </c>
      <c r="L27" s="4" t="s">
        <v>8</v>
      </c>
      <c r="M27" s="4" t="s">
        <v>10</v>
      </c>
      <c r="N27" s="4" t="s">
        <v>12</v>
      </c>
    </row>
    <row r="28" spans="2:14" ht="16" customHeight="1" x14ac:dyDescent="0.2">
      <c r="B28" s="5">
        <v>41275</v>
      </c>
      <c r="C28" s="6" t="s">
        <v>23</v>
      </c>
      <c r="D28" s="1"/>
      <c r="E28" s="8">
        <v>100</v>
      </c>
      <c r="F28" s="8"/>
      <c r="G28" s="9">
        <v>0.3</v>
      </c>
      <c r="H28" s="10">
        <f>E28*G28</f>
        <v>30</v>
      </c>
      <c r="I28" s="11"/>
      <c r="J28" s="12"/>
      <c r="K28" s="12"/>
      <c r="L28" s="14">
        <v>100</v>
      </c>
      <c r="M28" s="15">
        <v>0.3</v>
      </c>
      <c r="N28" s="15">
        <v>30</v>
      </c>
    </row>
    <row r="29" spans="2:14" ht="16" customHeight="1" x14ac:dyDescent="0.2">
      <c r="B29" s="5">
        <v>41284</v>
      </c>
      <c r="C29" s="6" t="s">
        <v>24</v>
      </c>
      <c r="D29" s="1">
        <v>1932</v>
      </c>
      <c r="E29" s="8">
        <v>200</v>
      </c>
      <c r="F29" s="8"/>
      <c r="G29" s="9">
        <v>0.35</v>
      </c>
      <c r="H29" s="10">
        <f>E29*G29</f>
        <v>70</v>
      </c>
      <c r="I29" s="11"/>
      <c r="J29" s="12"/>
      <c r="K29" s="12"/>
      <c r="L29" s="14">
        <f>L28+E29</f>
        <v>300</v>
      </c>
      <c r="M29" s="15">
        <f>N29/L29</f>
        <v>0.33333333333333331</v>
      </c>
      <c r="N29" s="15">
        <f>N28+H29</f>
        <v>100</v>
      </c>
    </row>
    <row r="30" spans="2:14" ht="21" customHeight="1" x14ac:dyDescent="0.2">
      <c r="B30" s="5">
        <v>41325</v>
      </c>
      <c r="C30" s="6" t="s">
        <v>25</v>
      </c>
      <c r="D30" s="1">
        <v>4991</v>
      </c>
      <c r="E30" s="8"/>
      <c r="F30" s="8"/>
      <c r="G30" s="9"/>
      <c r="H30" s="10"/>
      <c r="I30" s="11">
        <v>300</v>
      </c>
      <c r="J30" s="12">
        <f>M29</f>
        <v>0.33333333333333331</v>
      </c>
      <c r="K30" s="12">
        <f>I30*J30</f>
        <v>100</v>
      </c>
      <c r="L30" s="14">
        <f>L29-I30</f>
        <v>0</v>
      </c>
      <c r="M30" s="15"/>
      <c r="N30" s="15">
        <f>N29-K30</f>
        <v>0</v>
      </c>
    </row>
    <row r="31" spans="2:14" ht="21" customHeight="1" x14ac:dyDescent="0.2">
      <c r="B31" s="5">
        <v>41332</v>
      </c>
      <c r="C31" s="6" t="s">
        <v>26</v>
      </c>
      <c r="D31" s="1">
        <v>2922</v>
      </c>
      <c r="E31" s="8">
        <v>200</v>
      </c>
      <c r="F31" s="7"/>
      <c r="G31" s="10">
        <v>0.38</v>
      </c>
      <c r="H31" s="10">
        <f>E31*G31</f>
        <v>76</v>
      </c>
      <c r="I31" s="11"/>
      <c r="J31" s="16"/>
      <c r="K31" s="12"/>
      <c r="L31" s="14">
        <f>L30+E31</f>
        <v>200</v>
      </c>
      <c r="M31" s="15">
        <f>N31/L31</f>
        <v>0.38</v>
      </c>
      <c r="N31" s="15">
        <f>N30+H31</f>
        <v>76</v>
      </c>
    </row>
    <row r="32" spans="2:14" ht="21" customHeight="1" x14ac:dyDescent="0.2">
      <c r="B32" s="5">
        <v>41320</v>
      </c>
      <c r="C32" s="6" t="s">
        <v>26</v>
      </c>
      <c r="D32" s="1">
        <v>3040</v>
      </c>
      <c r="E32" s="7">
        <v>200</v>
      </c>
      <c r="F32" s="7">
        <v>30</v>
      </c>
      <c r="G32" s="10">
        <v>0.4</v>
      </c>
      <c r="H32" s="10">
        <f>E32*G32</f>
        <v>80</v>
      </c>
      <c r="I32" s="11"/>
      <c r="J32" s="16"/>
      <c r="K32" s="12"/>
      <c r="L32" s="14">
        <f>L31+E32</f>
        <v>400</v>
      </c>
      <c r="M32" s="15">
        <f>N32/L32</f>
        <v>0.39</v>
      </c>
      <c r="N32" s="15">
        <f>N31+H32</f>
        <v>156</v>
      </c>
    </row>
    <row r="33" spans="2:14" x14ac:dyDescent="0.2">
      <c r="B33" s="5">
        <v>41323</v>
      </c>
      <c r="C33" s="6" t="s">
        <v>27</v>
      </c>
      <c r="D33" s="1">
        <v>5360</v>
      </c>
      <c r="E33" s="7"/>
      <c r="F33" s="7"/>
      <c r="G33" s="10"/>
      <c r="H33" s="10"/>
      <c r="I33" s="11">
        <v>250</v>
      </c>
      <c r="J33" s="56">
        <f>M32</f>
        <v>0.39</v>
      </c>
      <c r="K33" s="57">
        <f>I33*J33</f>
        <v>97.5</v>
      </c>
      <c r="L33" s="14">
        <f>L32-I33</f>
        <v>150</v>
      </c>
      <c r="M33" s="15">
        <f>N33/L33</f>
        <v>0.39</v>
      </c>
      <c r="N33" s="15">
        <f>N32-K33</f>
        <v>58.5</v>
      </c>
    </row>
    <row r="34" spans="2:14" x14ac:dyDescent="0.2">
      <c r="B34" s="5">
        <v>41326</v>
      </c>
      <c r="C34" s="6" t="s">
        <v>28</v>
      </c>
      <c r="D34" s="1">
        <v>5546</v>
      </c>
      <c r="E34" s="7"/>
      <c r="F34" s="8"/>
      <c r="G34" s="10"/>
      <c r="H34" s="10"/>
      <c r="I34" s="11">
        <v>120</v>
      </c>
      <c r="J34" s="16">
        <f>M32</f>
        <v>0.39</v>
      </c>
      <c r="K34" s="12">
        <f>I34*J34</f>
        <v>46.800000000000004</v>
      </c>
      <c r="L34" s="14">
        <f>L33-I34</f>
        <v>30</v>
      </c>
      <c r="M34" s="15">
        <f>N34/L34</f>
        <v>0.38999999999999985</v>
      </c>
      <c r="N34" s="15">
        <f>N33-K34</f>
        <v>11.699999999999996</v>
      </c>
    </row>
    <row r="35" spans="2:14" x14ac:dyDescent="0.2">
      <c r="B35" s="5">
        <v>41327</v>
      </c>
      <c r="C35" s="6" t="s">
        <v>26</v>
      </c>
      <c r="D35" s="1">
        <v>3512</v>
      </c>
      <c r="E35" s="7">
        <v>300</v>
      </c>
      <c r="F35" s="7">
        <v>300</v>
      </c>
      <c r="G35" s="9">
        <v>0.37</v>
      </c>
      <c r="H35" s="10">
        <f>E35*G35</f>
        <v>111</v>
      </c>
      <c r="I35" s="11"/>
      <c r="J35" s="12"/>
      <c r="K35" s="12"/>
      <c r="L35" s="14">
        <f>L34+E35</f>
        <v>330</v>
      </c>
      <c r="M35" s="15">
        <f>N35/L35</f>
        <v>0.37181818181818177</v>
      </c>
      <c r="N35" s="15">
        <f>N34+H35</f>
        <v>122.69999999999999</v>
      </c>
    </row>
    <row r="36" spans="2:14" x14ac:dyDescent="0.2">
      <c r="B36" s="5"/>
      <c r="C36" s="6"/>
      <c r="D36" s="1"/>
      <c r="E36" s="8"/>
      <c r="F36" s="8"/>
      <c r="G36" s="9"/>
      <c r="H36" s="10"/>
      <c r="I36" s="11"/>
      <c r="J36" s="12"/>
      <c r="K36" s="12"/>
      <c r="L36" s="14"/>
      <c r="M36" s="15"/>
      <c r="N36" s="15"/>
    </row>
    <row r="37" spans="2:14" x14ac:dyDescent="0.2">
      <c r="B37" s="5"/>
      <c r="C37" s="6"/>
      <c r="D37" s="6"/>
      <c r="E37" s="8"/>
      <c r="F37" s="8"/>
      <c r="G37" s="10"/>
      <c r="H37" s="10"/>
      <c r="I37" s="11"/>
      <c r="J37" s="16"/>
      <c r="K37" s="12"/>
      <c r="L37" s="14"/>
      <c r="M37" s="15"/>
      <c r="N37" s="15"/>
    </row>
  </sheetData>
  <mergeCells count="8">
    <mergeCell ref="B25:N25"/>
    <mergeCell ref="B2:N2"/>
    <mergeCell ref="B9:B10"/>
    <mergeCell ref="C9:D9"/>
    <mergeCell ref="E9:H9"/>
    <mergeCell ref="I9:K9"/>
    <mergeCell ref="L9:N9"/>
    <mergeCell ref="B8:N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15978-C9F2-1043-B393-191A3275421F}">
  <dimension ref="B3:AB53"/>
  <sheetViews>
    <sheetView topLeftCell="B7" workbookViewId="0">
      <selection activeCell="Q23" sqref="Q23"/>
    </sheetView>
  </sheetViews>
  <sheetFormatPr baseColWidth="10" defaultRowHeight="16" x14ac:dyDescent="0.2"/>
  <cols>
    <col min="3" max="3" width="31.5" bestFit="1" customWidth="1"/>
    <col min="4" max="4" width="12.6640625" bestFit="1" customWidth="1"/>
    <col min="6" max="6" width="11" bestFit="1" customWidth="1"/>
    <col min="7" max="7" width="15.6640625" bestFit="1" customWidth="1"/>
    <col min="8" max="8" width="15.6640625" customWidth="1"/>
    <col min="9" max="9" width="12.6640625" bestFit="1" customWidth="1"/>
    <col min="10" max="10" width="9.6640625" bestFit="1" customWidth="1"/>
    <col min="11" max="11" width="15.6640625" bestFit="1" customWidth="1"/>
    <col min="12" max="12" width="12.6640625" bestFit="1" customWidth="1"/>
    <col min="14" max="14" width="15.6640625" bestFit="1" customWidth="1"/>
    <col min="18" max="18" width="12.33203125" bestFit="1" customWidth="1"/>
  </cols>
  <sheetData>
    <row r="3" spans="2:28" ht="21" x14ac:dyDescent="0.25">
      <c r="B3" s="110" t="s">
        <v>50</v>
      </c>
      <c r="C3" s="110"/>
      <c r="D3" s="110"/>
      <c r="E3" s="110"/>
      <c r="F3" s="110"/>
      <c r="G3" s="110"/>
      <c r="H3" s="110"/>
      <c r="I3" s="110"/>
      <c r="J3" s="110"/>
      <c r="K3" s="110"/>
      <c r="L3" s="110"/>
      <c r="M3" s="110"/>
      <c r="N3" s="110"/>
      <c r="O3" s="110"/>
      <c r="P3" s="22"/>
      <c r="Q3" s="22"/>
    </row>
    <row r="4" spans="2:28" ht="16" customHeight="1" x14ac:dyDescent="0.25">
      <c r="B4" s="22"/>
      <c r="C4" s="22"/>
      <c r="D4" s="22"/>
      <c r="E4" s="22"/>
      <c r="F4" s="22"/>
      <c r="G4" s="22"/>
      <c r="H4" s="22"/>
      <c r="I4" s="22"/>
      <c r="J4" s="22"/>
      <c r="K4" s="22"/>
      <c r="L4" s="22"/>
      <c r="M4" s="22"/>
      <c r="N4" s="22"/>
      <c r="O4" s="22"/>
    </row>
    <row r="8" spans="2:28" ht="17" thickBot="1" x14ac:dyDescent="0.25"/>
    <row r="9" spans="2:28" ht="30" customHeight="1" x14ac:dyDescent="0.2">
      <c r="B9" s="124" t="s">
        <v>31</v>
      </c>
      <c r="C9" s="125"/>
      <c r="D9" s="125"/>
      <c r="E9" s="125"/>
      <c r="F9" s="125"/>
      <c r="G9" s="126"/>
      <c r="H9" s="38"/>
      <c r="I9" s="124" t="s">
        <v>34</v>
      </c>
      <c r="J9" s="125"/>
      <c r="K9" s="125"/>
      <c r="L9" s="125"/>
      <c r="M9" s="125"/>
      <c r="N9" s="125"/>
      <c r="O9" s="126"/>
      <c r="Q9" s="121" t="s">
        <v>98</v>
      </c>
      <c r="R9" s="122"/>
      <c r="S9" s="122"/>
      <c r="T9" s="122"/>
      <c r="U9" s="122"/>
      <c r="V9" s="122"/>
      <c r="W9" s="123"/>
      <c r="X9" s="49"/>
      <c r="Y9" s="49"/>
      <c r="Z9" s="49"/>
      <c r="AA9" s="49"/>
      <c r="AB9" s="49"/>
    </row>
    <row r="10" spans="2:28" x14ac:dyDescent="0.2">
      <c r="B10" s="135" t="s">
        <v>1</v>
      </c>
      <c r="C10" s="135" t="s">
        <v>2</v>
      </c>
      <c r="D10" s="135"/>
      <c r="E10" s="133" t="s">
        <v>3</v>
      </c>
      <c r="F10" s="134"/>
      <c r="G10" s="134"/>
      <c r="H10" s="134"/>
      <c r="I10" s="134"/>
      <c r="J10" s="137" t="s">
        <v>4</v>
      </c>
      <c r="K10" s="137"/>
      <c r="L10" s="137"/>
      <c r="M10" s="138" t="s">
        <v>5</v>
      </c>
      <c r="N10" s="138"/>
      <c r="O10" s="138"/>
      <c r="Q10" s="50" t="s">
        <v>1</v>
      </c>
      <c r="R10" s="23" t="s">
        <v>41</v>
      </c>
      <c r="S10" s="50" t="s">
        <v>42</v>
      </c>
      <c r="T10" s="50" t="s">
        <v>43</v>
      </c>
      <c r="U10" s="50" t="s">
        <v>44</v>
      </c>
      <c r="V10" s="50" t="s">
        <v>45</v>
      </c>
      <c r="W10" s="50" t="s">
        <v>46</v>
      </c>
      <c r="Y10" s="45"/>
      <c r="Z10" s="46"/>
      <c r="AA10" s="46"/>
      <c r="AB10" s="46"/>
    </row>
    <row r="11" spans="2:28" x14ac:dyDescent="0.2">
      <c r="B11" s="111"/>
      <c r="C11" s="1" t="s">
        <v>6</v>
      </c>
      <c r="D11" s="1" t="s">
        <v>7</v>
      </c>
      <c r="E11" s="2" t="s">
        <v>8</v>
      </c>
      <c r="F11" s="2" t="s">
        <v>9</v>
      </c>
      <c r="G11" s="2" t="s">
        <v>10</v>
      </c>
      <c r="H11" s="2" t="s">
        <v>94</v>
      </c>
      <c r="I11" s="2" t="s">
        <v>97</v>
      </c>
      <c r="J11" s="3" t="s">
        <v>8</v>
      </c>
      <c r="K11" s="3" t="s">
        <v>10</v>
      </c>
      <c r="L11" s="3" t="s">
        <v>11</v>
      </c>
      <c r="M11" s="4" t="s">
        <v>8</v>
      </c>
      <c r="N11" s="4" t="s">
        <v>10</v>
      </c>
      <c r="O11" s="4" t="s">
        <v>12</v>
      </c>
      <c r="Q11" s="51">
        <v>45303</v>
      </c>
      <c r="R11" s="52">
        <v>0.05</v>
      </c>
      <c r="S11" s="52">
        <v>0</v>
      </c>
      <c r="T11" s="52">
        <f>6.2/3</f>
        <v>2.0666666666666669</v>
      </c>
      <c r="U11" s="54">
        <f>9.4/3</f>
        <v>3.1333333333333333</v>
      </c>
      <c r="V11" s="52">
        <f>18.6/3</f>
        <v>6.2</v>
      </c>
      <c r="W11" s="53">
        <f>SUM(T11:V11)</f>
        <v>11.4</v>
      </c>
      <c r="Y11" s="45"/>
      <c r="Z11" s="47"/>
      <c r="AA11" s="48"/>
      <c r="AB11" s="46"/>
    </row>
    <row r="12" spans="2:28" x14ac:dyDescent="0.2">
      <c r="B12" s="40">
        <v>45292</v>
      </c>
      <c r="C12" s="6" t="s">
        <v>36</v>
      </c>
      <c r="D12" s="1"/>
      <c r="E12" s="41">
        <v>1500</v>
      </c>
      <c r="F12" s="8"/>
      <c r="G12" s="9">
        <v>4.5</v>
      </c>
      <c r="H12" s="9"/>
      <c r="I12" s="10">
        <f>E12*G12</f>
        <v>6750</v>
      </c>
      <c r="J12" s="11"/>
      <c r="K12" s="12"/>
      <c r="L12" s="12"/>
      <c r="M12" s="14">
        <v>1500</v>
      </c>
      <c r="N12" s="15">
        <v>4.5</v>
      </c>
      <c r="O12" s="15">
        <v>6750</v>
      </c>
      <c r="Q12" s="60">
        <v>45307</v>
      </c>
      <c r="R12" s="94">
        <v>7.0000000000000007E-2</v>
      </c>
      <c r="S12" s="94">
        <v>0.21</v>
      </c>
      <c r="T12" s="61">
        <f>18.4/3</f>
        <v>6.1333333333333329</v>
      </c>
      <c r="U12" s="61">
        <f>9.3/3</f>
        <v>3.1</v>
      </c>
      <c r="V12" s="61">
        <f>24.2/3</f>
        <v>8.0666666666666664</v>
      </c>
      <c r="W12" s="61">
        <f>SUM(T12:V12)</f>
        <v>17.299999999999997</v>
      </c>
      <c r="X12" s="20"/>
      <c r="Y12" s="46"/>
      <c r="Z12" s="48"/>
      <c r="AA12" s="48"/>
      <c r="AB12" s="48"/>
    </row>
    <row r="13" spans="2:28" x14ac:dyDescent="0.2">
      <c r="B13" s="40">
        <v>45298</v>
      </c>
      <c r="C13" s="6" t="s">
        <v>38</v>
      </c>
      <c r="D13" s="1"/>
      <c r="E13" s="8"/>
      <c r="F13" s="8"/>
      <c r="G13" s="9"/>
      <c r="H13" s="9"/>
      <c r="I13" s="10"/>
      <c r="J13" s="11">
        <v>500</v>
      </c>
      <c r="K13" s="12">
        <f>N12</f>
        <v>4.5</v>
      </c>
      <c r="L13" s="12">
        <f>J13*K13</f>
        <v>2250</v>
      </c>
      <c r="M13" s="14">
        <f>M12-J13</f>
        <v>1000</v>
      </c>
      <c r="N13" s="15">
        <f>O13/M13</f>
        <v>4.5</v>
      </c>
      <c r="O13" s="15">
        <f>O12-L13</f>
        <v>4500</v>
      </c>
      <c r="Q13" s="120" t="s">
        <v>48</v>
      </c>
      <c r="R13" s="120"/>
      <c r="S13" s="120"/>
      <c r="T13" s="120"/>
      <c r="U13" s="120"/>
      <c r="V13" s="120"/>
      <c r="W13" s="120"/>
      <c r="Y13" s="46"/>
      <c r="Z13" s="46"/>
      <c r="AA13" s="46"/>
      <c r="AB13" s="48"/>
    </row>
    <row r="14" spans="2:28" x14ac:dyDescent="0.2">
      <c r="B14" s="40">
        <v>45303</v>
      </c>
      <c r="C14" s="6" t="s">
        <v>40</v>
      </c>
      <c r="D14" s="1"/>
      <c r="E14" s="41">
        <v>250</v>
      </c>
      <c r="F14" s="8"/>
      <c r="G14" s="9">
        <v>4.5999999999999996</v>
      </c>
      <c r="H14" s="10">
        <f>(G14*0.95)+(W11/E14)</f>
        <v>4.4155999999999995</v>
      </c>
      <c r="I14" s="10">
        <f>H14*E14</f>
        <v>1103.8999999999999</v>
      </c>
      <c r="J14" s="11"/>
      <c r="K14" s="12"/>
      <c r="L14" s="12"/>
      <c r="M14" s="14">
        <f>M13+E14</f>
        <v>1250</v>
      </c>
      <c r="N14" s="15">
        <f>O14/M14</f>
        <v>4.4831199999999995</v>
      </c>
      <c r="O14" s="15">
        <f>O13+I14</f>
        <v>5603.9</v>
      </c>
      <c r="Q14" s="55">
        <v>45308</v>
      </c>
      <c r="R14" s="20">
        <f>L17*0.1</f>
        <v>40.307979130434788</v>
      </c>
      <c r="S14" s="20">
        <f>L17*0.21</f>
        <v>84.646756173913047</v>
      </c>
    </row>
    <row r="15" spans="2:28" x14ac:dyDescent="0.2">
      <c r="B15" s="40">
        <v>45306</v>
      </c>
      <c r="C15" s="6" t="s">
        <v>38</v>
      </c>
      <c r="D15" s="1"/>
      <c r="E15" s="8"/>
      <c r="F15" s="7"/>
      <c r="G15" s="10"/>
      <c r="H15" s="10"/>
      <c r="I15" s="10"/>
      <c r="J15" s="11">
        <v>300</v>
      </c>
      <c r="K15" s="16">
        <f>N14</f>
        <v>4.4831199999999995</v>
      </c>
      <c r="L15" s="12">
        <f>J15*K15</f>
        <v>1344.9359999999999</v>
      </c>
      <c r="M15" s="14">
        <f>M14-J15</f>
        <v>950</v>
      </c>
      <c r="N15" s="15">
        <f>O15/M15</f>
        <v>4.4831199999999995</v>
      </c>
      <c r="O15" s="15">
        <f>O14-L15</f>
        <v>4258.9639999999999</v>
      </c>
    </row>
    <row r="16" spans="2:28" x14ac:dyDescent="0.2">
      <c r="B16" s="40">
        <v>45307</v>
      </c>
      <c r="C16" s="6" t="s">
        <v>40</v>
      </c>
      <c r="D16" s="1"/>
      <c r="E16" s="7">
        <v>200</v>
      </c>
      <c r="F16" s="7"/>
      <c r="G16" s="10">
        <v>4.7</v>
      </c>
      <c r="H16" s="10">
        <f>(G16*0.93)+(W12/E16)</f>
        <v>4.4575000000000005</v>
      </c>
      <c r="I16" s="10">
        <f>H16*E16</f>
        <v>891.50000000000011</v>
      </c>
      <c r="J16" s="11"/>
      <c r="K16" s="16"/>
      <c r="L16" s="12"/>
      <c r="M16" s="14">
        <f>M15+E16</f>
        <v>1150</v>
      </c>
      <c r="N16" s="15">
        <f>O16/M16</f>
        <v>4.4786643478260872</v>
      </c>
      <c r="O16" s="15">
        <f>O15+I16</f>
        <v>5150.4639999999999</v>
      </c>
    </row>
    <row r="17" spans="2:23" x14ac:dyDescent="0.2">
      <c r="B17" s="40">
        <v>45308</v>
      </c>
      <c r="C17" s="6" t="s">
        <v>38</v>
      </c>
      <c r="D17" s="1"/>
      <c r="E17" s="7"/>
      <c r="F17" s="7"/>
      <c r="G17" s="10"/>
      <c r="H17" s="10"/>
      <c r="I17" s="10"/>
      <c r="J17" s="11">
        <v>100</v>
      </c>
      <c r="K17" s="56">
        <f>N16*0.9</f>
        <v>4.0307979130434788</v>
      </c>
      <c r="L17" s="57">
        <f>J17*K17</f>
        <v>403.07979130434785</v>
      </c>
      <c r="M17" s="14">
        <f>M16-J17</f>
        <v>1050</v>
      </c>
      <c r="N17" s="15">
        <f>O17/M17</f>
        <v>4.5213182939958587</v>
      </c>
      <c r="O17" s="15">
        <f>O16-L17</f>
        <v>4747.384208695652</v>
      </c>
    </row>
    <row r="18" spans="2:23" x14ac:dyDescent="0.2">
      <c r="B18" s="40">
        <v>45319</v>
      </c>
      <c r="C18" s="6" t="s">
        <v>38</v>
      </c>
      <c r="D18" s="1"/>
      <c r="E18" s="7"/>
      <c r="F18" s="8"/>
      <c r="G18" s="10"/>
      <c r="H18" s="10"/>
      <c r="I18" s="10"/>
      <c r="J18" s="11">
        <v>1050</v>
      </c>
      <c r="K18" s="16">
        <f>N17</f>
        <v>4.5213182939958587</v>
      </c>
      <c r="L18" s="12">
        <f>J18*K18</f>
        <v>4747.384208695652</v>
      </c>
      <c r="M18" s="14">
        <f>M17-J18</f>
        <v>0</v>
      </c>
      <c r="N18" s="15"/>
      <c r="O18" s="15">
        <f>O17-L18</f>
        <v>0</v>
      </c>
    </row>
    <row r="19" spans="2:23" x14ac:dyDescent="0.2">
      <c r="B19" s="6"/>
      <c r="C19" s="6"/>
      <c r="D19" s="1"/>
      <c r="E19" s="7"/>
      <c r="F19" s="7"/>
      <c r="G19" s="9"/>
      <c r="H19" s="9"/>
      <c r="I19" s="10"/>
      <c r="J19" s="11"/>
      <c r="K19" s="12"/>
      <c r="L19" s="12"/>
      <c r="M19" s="14"/>
      <c r="N19" s="15"/>
      <c r="O19" s="15"/>
    </row>
    <row r="20" spans="2:23" x14ac:dyDescent="0.2">
      <c r="B20" s="6"/>
      <c r="C20" s="6"/>
      <c r="D20" s="1"/>
      <c r="E20" s="8"/>
      <c r="F20" s="8"/>
      <c r="G20" s="9"/>
      <c r="H20" s="9"/>
      <c r="I20" s="10"/>
      <c r="J20" s="11"/>
      <c r="K20" s="12"/>
      <c r="L20" s="12"/>
      <c r="M20" s="14"/>
      <c r="N20" s="15"/>
      <c r="O20" s="15"/>
    </row>
    <row r="21" spans="2:23" x14ac:dyDescent="0.2">
      <c r="B21" s="6"/>
      <c r="C21" s="6"/>
      <c r="D21" s="6"/>
      <c r="E21" s="8"/>
      <c r="F21" s="8"/>
      <c r="G21" s="10"/>
      <c r="H21" s="10"/>
      <c r="I21" s="10"/>
      <c r="J21" s="11"/>
      <c r="K21" s="16"/>
      <c r="L21" s="12"/>
      <c r="M21" s="14"/>
      <c r="N21" s="15"/>
      <c r="O21" s="15"/>
    </row>
    <row r="23" spans="2:23" x14ac:dyDescent="0.2">
      <c r="F23">
        <v>4.5999999999999996</v>
      </c>
    </row>
    <row r="25" spans="2:23" x14ac:dyDescent="0.2">
      <c r="B25" s="127" t="s">
        <v>32</v>
      </c>
      <c r="C25" s="128"/>
      <c r="D25" s="128"/>
      <c r="E25" s="128"/>
      <c r="F25" s="128"/>
      <c r="G25" s="129"/>
      <c r="H25" s="39"/>
      <c r="I25" s="127" t="s">
        <v>35</v>
      </c>
      <c r="J25" s="128"/>
      <c r="K25" s="128"/>
      <c r="L25" s="128"/>
      <c r="M25" s="128"/>
      <c r="N25" s="128"/>
      <c r="O25" s="129"/>
      <c r="Q25" s="119"/>
      <c r="R25" s="119"/>
      <c r="S25" s="119"/>
      <c r="T25" s="119"/>
      <c r="U25" s="119"/>
      <c r="V25" s="119"/>
      <c r="W25" s="119"/>
    </row>
    <row r="26" spans="2:23" x14ac:dyDescent="0.2">
      <c r="B26" s="135" t="s">
        <v>1</v>
      </c>
      <c r="C26" s="135" t="s">
        <v>2</v>
      </c>
      <c r="D26" s="135"/>
      <c r="E26" s="136" t="s">
        <v>3</v>
      </c>
      <c r="F26" s="136"/>
      <c r="G26" s="136"/>
      <c r="H26" s="136"/>
      <c r="I26" s="136"/>
      <c r="J26" s="137" t="s">
        <v>4</v>
      </c>
      <c r="K26" s="137"/>
      <c r="L26" s="137"/>
      <c r="M26" s="138" t="s">
        <v>5</v>
      </c>
      <c r="N26" s="138"/>
      <c r="O26" s="138"/>
      <c r="Q26" s="95"/>
      <c r="S26" s="95"/>
      <c r="T26" s="95"/>
      <c r="U26" s="95"/>
      <c r="V26" s="95"/>
      <c r="W26" s="95"/>
    </row>
    <row r="27" spans="2:23" x14ac:dyDescent="0.2">
      <c r="B27" s="111"/>
      <c r="C27" s="1" t="s">
        <v>6</v>
      </c>
      <c r="D27" s="1" t="s">
        <v>7</v>
      </c>
      <c r="E27" s="2" t="s">
        <v>8</v>
      </c>
      <c r="F27" s="2" t="s">
        <v>9</v>
      </c>
      <c r="G27" s="2" t="s">
        <v>10</v>
      </c>
      <c r="H27" s="2" t="s">
        <v>94</v>
      </c>
      <c r="I27" s="2" t="s">
        <v>11</v>
      </c>
      <c r="J27" s="3" t="s">
        <v>8</v>
      </c>
      <c r="K27" s="3" t="s">
        <v>10</v>
      </c>
      <c r="L27" s="3" t="s">
        <v>11</v>
      </c>
      <c r="M27" s="4" t="s">
        <v>8</v>
      </c>
      <c r="N27" s="4" t="s">
        <v>10</v>
      </c>
      <c r="O27" s="4" t="s">
        <v>12</v>
      </c>
      <c r="Q27" s="96"/>
      <c r="R27" s="97"/>
      <c r="S27" s="97"/>
      <c r="T27" s="97"/>
      <c r="U27" s="98"/>
      <c r="V27" s="97"/>
      <c r="W27" s="20"/>
    </row>
    <row r="28" spans="2:23" x14ac:dyDescent="0.2">
      <c r="B28" s="40">
        <v>45292</v>
      </c>
      <c r="C28" s="6" t="s">
        <v>23</v>
      </c>
      <c r="D28" s="1"/>
      <c r="E28" s="41">
        <v>2000</v>
      </c>
      <c r="F28" s="8">
        <f>1850-500-J33-J34</f>
        <v>730</v>
      </c>
      <c r="G28" s="9">
        <v>4.08</v>
      </c>
      <c r="H28" s="9"/>
      <c r="I28" s="10">
        <f>G28*E28</f>
        <v>8160</v>
      </c>
      <c r="J28" s="11"/>
      <c r="K28" s="12"/>
      <c r="L28" s="12"/>
      <c r="M28" s="14">
        <v>2000</v>
      </c>
      <c r="N28" s="15">
        <v>4.08</v>
      </c>
      <c r="O28" s="15">
        <v>8160</v>
      </c>
      <c r="Q28" s="96"/>
      <c r="R28" s="20"/>
      <c r="S28" s="20"/>
      <c r="T28" s="20"/>
      <c r="V28" s="20"/>
      <c r="W28" s="20"/>
    </row>
    <row r="29" spans="2:23" x14ac:dyDescent="0.2">
      <c r="B29" s="40">
        <v>45301</v>
      </c>
      <c r="C29" s="6" t="s">
        <v>39</v>
      </c>
      <c r="D29" s="1"/>
      <c r="E29" s="8"/>
      <c r="F29" s="8"/>
      <c r="G29" s="9"/>
      <c r="H29" s="9"/>
      <c r="I29" s="10"/>
      <c r="J29" s="11">
        <v>150</v>
      </c>
      <c r="K29" s="12">
        <v>4.08</v>
      </c>
      <c r="L29" s="12">
        <f>J29*K29</f>
        <v>612</v>
      </c>
      <c r="M29" s="14">
        <f>M28-J29</f>
        <v>1850</v>
      </c>
      <c r="N29" s="15"/>
      <c r="O29" s="15">
        <f>O28-L29</f>
        <v>7548</v>
      </c>
      <c r="Q29" s="119"/>
      <c r="R29" s="119"/>
      <c r="S29" s="119"/>
      <c r="T29" s="119"/>
      <c r="U29" s="119"/>
      <c r="V29" s="119"/>
      <c r="W29" s="119"/>
    </row>
    <row r="30" spans="2:23" x14ac:dyDescent="0.2">
      <c r="B30" s="40">
        <v>45303</v>
      </c>
      <c r="C30" s="6" t="s">
        <v>40</v>
      </c>
      <c r="D30" s="1"/>
      <c r="E30" s="41">
        <v>250</v>
      </c>
      <c r="F30" s="8"/>
      <c r="G30" s="9">
        <v>5.2</v>
      </c>
      <c r="H30" s="9">
        <f>(G30*0.95)+(W11/E30)</f>
        <v>4.9855999999999998</v>
      </c>
      <c r="I30" s="10">
        <f>E30*H30</f>
        <v>1246.3999999999999</v>
      </c>
      <c r="J30" s="11"/>
      <c r="K30" s="12"/>
      <c r="L30" s="12"/>
      <c r="M30" s="14">
        <f>M29+E30</f>
        <v>2100</v>
      </c>
      <c r="N30" s="15"/>
      <c r="O30" s="15">
        <f>O29+I30</f>
        <v>8794.4</v>
      </c>
      <c r="Q30" s="55"/>
      <c r="R30" s="20"/>
      <c r="S30" s="20"/>
    </row>
    <row r="31" spans="2:23" x14ac:dyDescent="0.2">
      <c r="B31" s="40">
        <v>45306</v>
      </c>
      <c r="C31" s="6" t="s">
        <v>39</v>
      </c>
      <c r="D31" s="1"/>
      <c r="E31" s="8"/>
      <c r="F31" s="7"/>
      <c r="G31" s="10"/>
      <c r="H31" s="10"/>
      <c r="I31" s="10"/>
      <c r="J31" s="11">
        <v>500</v>
      </c>
      <c r="K31" s="16">
        <v>4.08</v>
      </c>
      <c r="L31" s="12">
        <f>J31*K31</f>
        <v>2040</v>
      </c>
      <c r="M31" s="14">
        <f>M30-J31</f>
        <v>1600</v>
      </c>
      <c r="N31" s="15"/>
      <c r="O31" s="15">
        <f>O30-L31</f>
        <v>6754.4</v>
      </c>
    </row>
    <row r="32" spans="2:23" x14ac:dyDescent="0.2">
      <c r="B32" s="40">
        <v>45307</v>
      </c>
      <c r="C32" s="6" t="s">
        <v>40</v>
      </c>
      <c r="D32" s="1"/>
      <c r="E32" s="7">
        <v>300</v>
      </c>
      <c r="F32" s="7"/>
      <c r="G32" s="10">
        <v>4.9000000000000004</v>
      </c>
      <c r="H32" s="10">
        <f>(G32*0.93)+(W12/E32)</f>
        <v>4.6146666666666674</v>
      </c>
      <c r="I32" s="10">
        <f>H32*E32</f>
        <v>1384.4000000000003</v>
      </c>
      <c r="J32" s="11"/>
      <c r="K32" s="16"/>
      <c r="L32" s="12"/>
      <c r="M32" s="14">
        <f>M31+E32</f>
        <v>1900</v>
      </c>
      <c r="N32" s="15"/>
      <c r="O32" s="15">
        <f>O31+I32</f>
        <v>8138.8</v>
      </c>
    </row>
    <row r="33" spans="2:23" x14ac:dyDescent="0.2">
      <c r="B33" s="40">
        <v>45308</v>
      </c>
      <c r="C33" s="6" t="s">
        <v>39</v>
      </c>
      <c r="D33" s="1"/>
      <c r="E33" s="7"/>
      <c r="F33" s="7"/>
      <c r="G33" s="10"/>
      <c r="H33" s="10"/>
      <c r="I33" s="10"/>
      <c r="J33" s="11">
        <v>120</v>
      </c>
      <c r="K33" s="56">
        <f>G28*0.9</f>
        <v>3.6720000000000002</v>
      </c>
      <c r="L33" s="57">
        <f>J33*K33</f>
        <v>440.64000000000004</v>
      </c>
      <c r="M33" s="14">
        <f>M32-J33</f>
        <v>1780</v>
      </c>
      <c r="N33" s="15"/>
      <c r="O33" s="15">
        <f>O32-L33</f>
        <v>7698.16</v>
      </c>
    </row>
    <row r="34" spans="2:23" x14ac:dyDescent="0.2">
      <c r="B34" s="40">
        <v>45319</v>
      </c>
      <c r="C34" s="6" t="s">
        <v>39</v>
      </c>
      <c r="D34" s="1"/>
      <c r="E34" s="7"/>
      <c r="F34" s="8"/>
      <c r="G34" s="10"/>
      <c r="H34" s="10"/>
      <c r="I34" s="10"/>
      <c r="J34" s="11">
        <v>500</v>
      </c>
      <c r="K34" s="16">
        <v>4.08</v>
      </c>
      <c r="L34" s="12">
        <f>J34*K34</f>
        <v>2040</v>
      </c>
      <c r="M34" s="14">
        <f>M33-J34</f>
        <v>1280</v>
      </c>
      <c r="N34" s="15"/>
      <c r="O34" s="15">
        <f>O33-L34</f>
        <v>5658.16</v>
      </c>
    </row>
    <row r="35" spans="2:23" x14ac:dyDescent="0.2">
      <c r="B35" s="6"/>
      <c r="C35" s="6"/>
      <c r="D35" s="1"/>
      <c r="E35" s="7"/>
      <c r="F35" s="7"/>
      <c r="G35" s="9"/>
      <c r="H35" s="9"/>
      <c r="I35" s="10"/>
      <c r="J35" s="11"/>
      <c r="K35" s="12"/>
      <c r="L35" s="12"/>
      <c r="M35" s="14"/>
      <c r="N35" s="15"/>
      <c r="O35" s="15"/>
    </row>
    <row r="36" spans="2:23" x14ac:dyDescent="0.2">
      <c r="B36" s="6"/>
      <c r="C36" s="6"/>
      <c r="D36" s="1"/>
      <c r="E36" s="8"/>
      <c r="F36" s="8"/>
      <c r="G36" s="9"/>
      <c r="H36" s="9"/>
      <c r="I36" s="10"/>
      <c r="J36" s="11"/>
      <c r="K36" s="12"/>
      <c r="L36" s="12"/>
      <c r="M36" s="14"/>
      <c r="N36" s="15"/>
      <c r="O36" s="15"/>
    </row>
    <row r="37" spans="2:23" x14ac:dyDescent="0.2">
      <c r="B37" s="6"/>
      <c r="C37" s="6"/>
      <c r="D37" s="6"/>
      <c r="E37" s="8"/>
      <c r="F37" s="8"/>
      <c r="G37" s="10"/>
      <c r="H37" s="10"/>
      <c r="I37" s="10"/>
      <c r="J37" s="11"/>
      <c r="K37" s="16"/>
      <c r="L37" s="12"/>
      <c r="M37" s="14"/>
      <c r="N37" s="15"/>
      <c r="O37" s="15"/>
    </row>
    <row r="41" spans="2:23" x14ac:dyDescent="0.2">
      <c r="B41" s="130" t="s">
        <v>33</v>
      </c>
      <c r="C41" s="131"/>
      <c r="D41" s="131"/>
      <c r="E41" s="131"/>
      <c r="F41" s="131"/>
      <c r="G41" s="131"/>
      <c r="H41" s="99"/>
      <c r="I41" s="131" t="s">
        <v>35</v>
      </c>
      <c r="J41" s="131"/>
      <c r="K41" s="131"/>
      <c r="L41" s="131"/>
      <c r="M41" s="131"/>
      <c r="N41" s="131"/>
      <c r="O41" s="132"/>
      <c r="Q41" s="119"/>
      <c r="R41" s="119"/>
      <c r="S41" s="119"/>
      <c r="T41" s="119"/>
      <c r="U41" s="119"/>
      <c r="V41" s="119"/>
      <c r="W41" s="119"/>
    </row>
    <row r="42" spans="2:23" x14ac:dyDescent="0.2">
      <c r="B42" s="139" t="s">
        <v>1</v>
      </c>
      <c r="C42" s="141" t="s">
        <v>2</v>
      </c>
      <c r="D42" s="142"/>
      <c r="E42" s="143" t="s">
        <v>3</v>
      </c>
      <c r="F42" s="144"/>
      <c r="G42" s="144"/>
      <c r="H42" s="144"/>
      <c r="I42" s="145"/>
      <c r="J42" s="146" t="s">
        <v>4</v>
      </c>
      <c r="K42" s="147"/>
      <c r="L42" s="148"/>
      <c r="M42" s="149" t="s">
        <v>5</v>
      </c>
      <c r="N42" s="150"/>
      <c r="O42" s="151"/>
      <c r="Q42" s="95"/>
      <c r="S42" s="95"/>
      <c r="T42" s="95"/>
      <c r="U42" s="95"/>
      <c r="V42" s="95"/>
      <c r="W42" s="95"/>
    </row>
    <row r="43" spans="2:23" x14ac:dyDescent="0.2">
      <c r="B43" s="140"/>
      <c r="C43" s="24" t="s">
        <v>6</v>
      </c>
      <c r="D43" s="24" t="s">
        <v>7</v>
      </c>
      <c r="E43" s="25" t="s">
        <v>8</v>
      </c>
      <c r="F43" s="25" t="s">
        <v>9</v>
      </c>
      <c r="G43" s="25" t="s">
        <v>10</v>
      </c>
      <c r="H43" s="25" t="s">
        <v>94</v>
      </c>
      <c r="I43" s="25" t="s">
        <v>11</v>
      </c>
      <c r="J43" s="26" t="s">
        <v>8</v>
      </c>
      <c r="K43" s="26" t="s">
        <v>10</v>
      </c>
      <c r="L43" s="26" t="s">
        <v>11</v>
      </c>
      <c r="M43" s="27" t="s">
        <v>8</v>
      </c>
      <c r="N43" s="27" t="s">
        <v>10</v>
      </c>
      <c r="O43" s="27" t="s">
        <v>12</v>
      </c>
      <c r="Q43" s="96"/>
      <c r="R43" s="97"/>
      <c r="S43" s="97"/>
      <c r="T43" s="97"/>
      <c r="U43" s="98"/>
      <c r="V43" s="97"/>
      <c r="W43" s="20"/>
    </row>
    <row r="44" spans="2:23" x14ac:dyDescent="0.2">
      <c r="B44" s="43">
        <v>45292</v>
      </c>
      <c r="C44" s="28" t="s">
        <v>37</v>
      </c>
      <c r="D44" s="24"/>
      <c r="E44" s="44">
        <v>2500</v>
      </c>
      <c r="F44" s="29">
        <f>2500-500-150-650</f>
        <v>1200</v>
      </c>
      <c r="G44" s="30">
        <v>5.2</v>
      </c>
      <c r="H44" s="30"/>
      <c r="I44" s="31">
        <f>E44*G44</f>
        <v>13000</v>
      </c>
      <c r="J44" s="32"/>
      <c r="K44" s="33"/>
      <c r="L44" s="33"/>
      <c r="M44" s="34">
        <v>2500</v>
      </c>
      <c r="N44" s="35">
        <v>5.2</v>
      </c>
      <c r="O44" s="35">
        <v>13000</v>
      </c>
      <c r="Q44" s="96"/>
      <c r="R44" s="20"/>
      <c r="S44" s="20"/>
      <c r="T44" s="20"/>
      <c r="V44" s="20"/>
      <c r="W44" s="20"/>
    </row>
    <row r="45" spans="2:23" x14ac:dyDescent="0.2">
      <c r="B45" s="43">
        <v>45303</v>
      </c>
      <c r="C45" s="28" t="s">
        <v>40</v>
      </c>
      <c r="D45" s="24"/>
      <c r="E45" s="44">
        <v>50</v>
      </c>
      <c r="F45" s="29"/>
      <c r="G45" s="30">
        <v>5.3</v>
      </c>
      <c r="H45" s="30">
        <f>(G45*0.95)+(W11/E45)</f>
        <v>5.262999999999999</v>
      </c>
      <c r="I45" s="31">
        <f>H45*E45</f>
        <v>263.14999999999998</v>
      </c>
      <c r="J45" s="32"/>
      <c r="K45" s="33"/>
      <c r="L45" s="33"/>
      <c r="M45" s="34">
        <f>M44+E45</f>
        <v>2550</v>
      </c>
      <c r="N45" s="35"/>
      <c r="O45" s="35">
        <f>O44+I45</f>
        <v>13263.15</v>
      </c>
      <c r="Q45" s="119"/>
      <c r="R45" s="119"/>
      <c r="S45" s="119"/>
      <c r="T45" s="119"/>
      <c r="U45" s="119"/>
      <c r="V45" s="119"/>
      <c r="W45" s="119"/>
    </row>
    <row r="46" spans="2:23" x14ac:dyDescent="0.2">
      <c r="B46" s="43">
        <v>45306</v>
      </c>
      <c r="C46" s="28" t="s">
        <v>39</v>
      </c>
      <c r="D46" s="24"/>
      <c r="E46" s="29"/>
      <c r="F46" s="29"/>
      <c r="G46" s="30"/>
      <c r="H46" s="30"/>
      <c r="I46" s="31"/>
      <c r="J46" s="32">
        <v>500</v>
      </c>
      <c r="K46" s="33">
        <v>5.2</v>
      </c>
      <c r="L46" s="33">
        <f>J46*K46</f>
        <v>2600</v>
      </c>
      <c r="M46" s="34">
        <f>M45-J46</f>
        <v>2050</v>
      </c>
      <c r="N46" s="35"/>
      <c r="O46" s="35">
        <f>O45-L46</f>
        <v>10663.15</v>
      </c>
      <c r="Q46" s="55"/>
      <c r="R46" s="20"/>
      <c r="S46" s="20"/>
    </row>
    <row r="47" spans="2:23" x14ac:dyDescent="0.2">
      <c r="B47" s="43">
        <v>45307</v>
      </c>
      <c r="C47" s="28" t="s">
        <v>40</v>
      </c>
      <c r="D47" s="24"/>
      <c r="E47" s="44">
        <v>350</v>
      </c>
      <c r="F47" s="36"/>
      <c r="G47" s="31">
        <v>5.2</v>
      </c>
      <c r="H47" s="31">
        <f>(G47*0.93)+(W12/E47)</f>
        <v>4.8854285714285721</v>
      </c>
      <c r="I47" s="31">
        <f>H47*E47</f>
        <v>1709.9000000000003</v>
      </c>
      <c r="J47" s="32"/>
      <c r="K47" s="37"/>
      <c r="L47" s="33"/>
      <c r="M47" s="34">
        <f>M46+E47</f>
        <v>2400</v>
      </c>
      <c r="N47" s="35"/>
      <c r="O47" s="35">
        <f>O46+I47</f>
        <v>12373.05</v>
      </c>
    </row>
    <row r="48" spans="2:23" x14ac:dyDescent="0.2">
      <c r="B48" s="43">
        <v>45308</v>
      </c>
      <c r="C48" s="28" t="s">
        <v>39</v>
      </c>
      <c r="D48" s="24"/>
      <c r="E48" s="36"/>
      <c r="F48" s="36"/>
      <c r="G48" s="31"/>
      <c r="H48" s="31"/>
      <c r="I48" s="31"/>
      <c r="J48" s="32">
        <v>150</v>
      </c>
      <c r="K48" s="37">
        <f>G44*0.9</f>
        <v>4.6800000000000006</v>
      </c>
      <c r="L48" s="33">
        <f>K48*J48</f>
        <v>702.00000000000011</v>
      </c>
      <c r="M48" s="34">
        <f>M47-J48</f>
        <v>2250</v>
      </c>
      <c r="N48" s="35"/>
      <c r="O48" s="35">
        <f>O47-L48</f>
        <v>11671.05</v>
      </c>
    </row>
    <row r="49" spans="2:15" x14ac:dyDescent="0.2">
      <c r="B49" s="43">
        <v>45319</v>
      </c>
      <c r="C49" s="28" t="s">
        <v>39</v>
      </c>
      <c r="D49" s="24"/>
      <c r="E49" s="36"/>
      <c r="F49" s="36"/>
      <c r="G49" s="31"/>
      <c r="H49" s="31"/>
      <c r="I49" s="31"/>
      <c r="J49" s="32">
        <v>650</v>
      </c>
      <c r="K49" s="58">
        <v>5.2</v>
      </c>
      <c r="L49" s="59">
        <f>J49*K49</f>
        <v>3380</v>
      </c>
      <c r="M49" s="34">
        <f>M48-J49</f>
        <v>1600</v>
      </c>
      <c r="N49" s="35"/>
      <c r="O49" s="35">
        <f>O48-L49</f>
        <v>8291.0499999999993</v>
      </c>
    </row>
    <row r="50" spans="2:15" x14ac:dyDescent="0.2">
      <c r="B50" s="42"/>
      <c r="C50" s="28"/>
      <c r="D50" s="24"/>
      <c r="E50" s="36"/>
      <c r="F50" s="29"/>
      <c r="G50" s="31"/>
      <c r="H50" s="31"/>
      <c r="I50" s="31"/>
      <c r="J50" s="32"/>
      <c r="K50" s="37"/>
      <c r="L50" s="33"/>
      <c r="M50" s="34"/>
      <c r="N50" s="35"/>
      <c r="O50" s="35"/>
    </row>
    <row r="51" spans="2:15" x14ac:dyDescent="0.2">
      <c r="B51" s="42"/>
      <c r="C51" s="28"/>
      <c r="D51" s="24"/>
      <c r="E51" s="36"/>
      <c r="F51" s="36"/>
      <c r="G51" s="30"/>
      <c r="H51" s="30"/>
      <c r="I51" s="31"/>
      <c r="J51" s="32"/>
      <c r="K51" s="33"/>
      <c r="L51" s="33"/>
      <c r="M51" s="34"/>
      <c r="N51" s="35"/>
      <c r="O51" s="35"/>
    </row>
    <row r="52" spans="2:15" x14ac:dyDescent="0.2">
      <c r="B52" s="42"/>
      <c r="C52" s="28"/>
      <c r="D52" s="24"/>
      <c r="E52" s="29"/>
      <c r="F52" s="29"/>
      <c r="G52" s="30"/>
      <c r="H52" s="30"/>
      <c r="I52" s="31"/>
      <c r="J52" s="32"/>
      <c r="K52" s="33"/>
      <c r="L52" s="33"/>
      <c r="M52" s="34"/>
      <c r="N52" s="35"/>
      <c r="O52" s="35"/>
    </row>
    <row r="53" spans="2:15" x14ac:dyDescent="0.2">
      <c r="B53" s="42"/>
      <c r="C53" s="28"/>
      <c r="D53" s="28"/>
      <c r="E53" s="29"/>
      <c r="F53" s="29"/>
      <c r="G53" s="31"/>
      <c r="H53" s="31"/>
      <c r="I53" s="31"/>
      <c r="J53" s="32"/>
      <c r="K53" s="37"/>
      <c r="L53" s="33"/>
      <c r="M53" s="34"/>
      <c r="N53" s="35"/>
      <c r="O53" s="35"/>
    </row>
  </sheetData>
  <mergeCells count="28">
    <mergeCell ref="B3:O3"/>
    <mergeCell ref="B9:G9"/>
    <mergeCell ref="B42:B43"/>
    <mergeCell ref="C42:D42"/>
    <mergeCell ref="E42:I42"/>
    <mergeCell ref="J42:L42"/>
    <mergeCell ref="M42:O42"/>
    <mergeCell ref="Q9:W9"/>
    <mergeCell ref="I9:O9"/>
    <mergeCell ref="B25:G25"/>
    <mergeCell ref="I25:O25"/>
    <mergeCell ref="B41:G41"/>
    <mergeCell ref="I41:O41"/>
    <mergeCell ref="E10:I10"/>
    <mergeCell ref="B26:B27"/>
    <mergeCell ref="C26:D26"/>
    <mergeCell ref="E26:I26"/>
    <mergeCell ref="J26:L26"/>
    <mergeCell ref="M26:O26"/>
    <mergeCell ref="B10:B11"/>
    <mergeCell ref="C10:D10"/>
    <mergeCell ref="J10:L10"/>
    <mergeCell ref="M10:O10"/>
    <mergeCell ref="Q25:W25"/>
    <mergeCell ref="Q41:W41"/>
    <mergeCell ref="Q13:W13"/>
    <mergeCell ref="Q29:W29"/>
    <mergeCell ref="Q45:W4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C5F34-5196-A440-A539-26C3C1579CD3}">
  <dimension ref="C2:P50"/>
  <sheetViews>
    <sheetView topLeftCell="A10" workbookViewId="0">
      <selection activeCell="O24" sqref="O24"/>
    </sheetView>
  </sheetViews>
  <sheetFormatPr baseColWidth="10" defaultRowHeight="16" x14ac:dyDescent="0.2"/>
  <cols>
    <col min="6" max="6" width="22.1640625" bestFit="1" customWidth="1"/>
    <col min="7" max="8" width="15.6640625" bestFit="1" customWidth="1"/>
    <col min="9" max="9" width="15.6640625" customWidth="1"/>
    <col min="10" max="10" width="22.1640625" bestFit="1" customWidth="1"/>
    <col min="11" max="12" width="18.5" bestFit="1" customWidth="1"/>
    <col min="13" max="13" width="18.33203125" bestFit="1" customWidth="1"/>
  </cols>
  <sheetData>
    <row r="2" spans="3:16" ht="21" x14ac:dyDescent="0.25">
      <c r="C2" s="110" t="s">
        <v>30</v>
      </c>
      <c r="D2" s="110"/>
      <c r="E2" s="110"/>
      <c r="F2" s="110"/>
      <c r="G2" s="110"/>
      <c r="H2" s="110"/>
      <c r="I2" s="110"/>
      <c r="J2" s="110"/>
      <c r="K2" s="110"/>
      <c r="L2" s="110"/>
      <c r="M2" s="110"/>
      <c r="N2" s="110"/>
      <c r="O2" s="22"/>
      <c r="P2" s="22"/>
    </row>
    <row r="8" spans="3:16" ht="18" x14ac:dyDescent="0.2">
      <c r="G8" s="62"/>
      <c r="L8" s="180" t="s">
        <v>52</v>
      </c>
      <c r="M8" s="180"/>
      <c r="N8" s="180"/>
    </row>
    <row r="9" spans="3:16" ht="18" x14ac:dyDescent="0.2">
      <c r="C9" s="192" t="s">
        <v>51</v>
      </c>
      <c r="D9" s="192"/>
      <c r="E9" s="192"/>
      <c r="F9" s="63" t="s">
        <v>52</v>
      </c>
      <c r="H9" s="190" t="s">
        <v>51</v>
      </c>
      <c r="I9" s="190"/>
      <c r="J9" s="190"/>
      <c r="K9" s="190"/>
      <c r="L9" s="86" t="s">
        <v>62</v>
      </c>
      <c r="M9" s="86" t="s">
        <v>63</v>
      </c>
      <c r="N9" s="87" t="s">
        <v>12</v>
      </c>
    </row>
    <row r="10" spans="3:16" x14ac:dyDescent="0.2">
      <c r="C10" s="157" t="s">
        <v>53</v>
      </c>
      <c r="D10" s="157"/>
      <c r="E10" s="157"/>
      <c r="F10" s="64" t="s">
        <v>54</v>
      </c>
      <c r="H10" s="157" t="s">
        <v>53</v>
      </c>
      <c r="I10" s="157"/>
      <c r="J10" s="157"/>
      <c r="K10" s="157"/>
      <c r="L10" s="23">
        <v>5000</v>
      </c>
      <c r="M10" s="53">
        <v>0.3</v>
      </c>
      <c r="N10" s="53">
        <f>L10*M10</f>
        <v>1500</v>
      </c>
    </row>
    <row r="11" spans="3:16" x14ac:dyDescent="0.2">
      <c r="C11" s="64"/>
      <c r="D11" s="64"/>
      <c r="E11" s="64"/>
      <c r="F11" s="64"/>
      <c r="H11" s="181"/>
      <c r="I11" s="182"/>
      <c r="J11" s="182"/>
      <c r="K11" s="183"/>
      <c r="L11" s="50" t="s">
        <v>64</v>
      </c>
      <c r="M11" s="68" t="s">
        <v>65</v>
      </c>
      <c r="N11" s="53"/>
    </row>
    <row r="12" spans="3:16" ht="68" x14ac:dyDescent="0.2">
      <c r="C12" s="191" t="s">
        <v>55</v>
      </c>
      <c r="D12" s="191"/>
      <c r="E12" s="191"/>
      <c r="F12" s="66" t="s">
        <v>56</v>
      </c>
      <c r="H12" s="191" t="s">
        <v>55</v>
      </c>
      <c r="I12" s="191"/>
      <c r="J12" s="191"/>
      <c r="K12" s="191"/>
      <c r="L12" s="69">
        <v>600</v>
      </c>
      <c r="M12" s="70">
        <v>301.5</v>
      </c>
      <c r="N12" s="70">
        <f>L12+M12</f>
        <v>901.5</v>
      </c>
    </row>
    <row r="13" spans="3:16" x14ac:dyDescent="0.2">
      <c r="C13" s="65"/>
      <c r="D13" s="65"/>
      <c r="E13" s="65"/>
      <c r="F13" s="66"/>
      <c r="H13" s="184"/>
      <c r="I13" s="185"/>
      <c r="J13" s="185"/>
      <c r="K13" s="186"/>
      <c r="L13" s="187"/>
      <c r="M13" s="188"/>
      <c r="N13" s="189"/>
    </row>
    <row r="14" spans="3:16" x14ac:dyDescent="0.2">
      <c r="C14" s="157" t="s">
        <v>57</v>
      </c>
      <c r="D14" s="157"/>
      <c r="E14" s="157"/>
      <c r="F14" s="67">
        <v>3005.06</v>
      </c>
      <c r="H14" s="157" t="s">
        <v>57</v>
      </c>
      <c r="I14" s="157"/>
      <c r="J14" s="157"/>
      <c r="K14" s="157"/>
      <c r="L14" s="175">
        <v>3005.06</v>
      </c>
      <c r="M14" s="176"/>
      <c r="N14" s="71">
        <f>L14</f>
        <v>3005.06</v>
      </c>
    </row>
    <row r="15" spans="3:16" x14ac:dyDescent="0.2">
      <c r="C15" s="157" t="s">
        <v>58</v>
      </c>
      <c r="D15" s="157"/>
      <c r="E15" s="157"/>
      <c r="F15" s="67">
        <v>360.61</v>
      </c>
      <c r="H15" s="157" t="s">
        <v>67</v>
      </c>
      <c r="I15" s="157"/>
      <c r="J15" s="157"/>
      <c r="K15" s="157"/>
      <c r="L15" s="175">
        <v>360.61</v>
      </c>
      <c r="M15" s="176"/>
      <c r="N15" s="71">
        <f>L15</f>
        <v>360.61</v>
      </c>
    </row>
    <row r="16" spans="3:16" x14ac:dyDescent="0.2">
      <c r="C16" s="157" t="s">
        <v>59</v>
      </c>
      <c r="D16" s="157"/>
      <c r="E16" s="157"/>
      <c r="F16" s="67">
        <v>180.3</v>
      </c>
      <c r="H16" s="157" t="s">
        <v>59</v>
      </c>
      <c r="I16" s="157"/>
      <c r="J16" s="157"/>
      <c r="K16" s="157"/>
      <c r="L16" s="175">
        <v>180.3</v>
      </c>
      <c r="M16" s="176"/>
      <c r="N16" s="71">
        <f>L16</f>
        <v>180.3</v>
      </c>
    </row>
    <row r="17" spans="3:16" x14ac:dyDescent="0.2">
      <c r="C17" s="157" t="s">
        <v>60</v>
      </c>
      <c r="D17" s="157"/>
      <c r="E17" s="157"/>
      <c r="F17" s="67">
        <v>150.25</v>
      </c>
      <c r="H17" s="157" t="s">
        <v>60</v>
      </c>
      <c r="I17" s="157"/>
      <c r="J17" s="157"/>
      <c r="K17" s="157"/>
      <c r="L17" s="175">
        <v>150.25</v>
      </c>
      <c r="M17" s="176"/>
      <c r="N17" s="71">
        <f>L17</f>
        <v>150.25</v>
      </c>
    </row>
    <row r="18" spans="3:16" x14ac:dyDescent="0.2">
      <c r="C18" s="157" t="s">
        <v>61</v>
      </c>
      <c r="D18" s="157"/>
      <c r="E18" s="157"/>
      <c r="F18" s="67">
        <v>601.01</v>
      </c>
      <c r="H18" s="157" t="s">
        <v>61</v>
      </c>
      <c r="I18" s="157"/>
      <c r="J18" s="157"/>
      <c r="K18" s="157"/>
      <c r="L18" s="175">
        <v>601.01</v>
      </c>
      <c r="M18" s="176"/>
      <c r="N18" s="71">
        <f>L18</f>
        <v>601.01</v>
      </c>
      <c r="P18" s="20">
        <f>M12+N14+N15+N16+N17+N18</f>
        <v>4598.7300000000005</v>
      </c>
    </row>
    <row r="19" spans="3:16" x14ac:dyDescent="0.2">
      <c r="M19" s="72" t="s">
        <v>66</v>
      </c>
      <c r="N19" s="12">
        <f>N10+N12+N14+N15+N16+N17+N18</f>
        <v>6698.73</v>
      </c>
      <c r="P19" s="20">
        <f>P18+N10</f>
        <v>6098.7300000000005</v>
      </c>
    </row>
    <row r="21" spans="3:16" x14ac:dyDescent="0.2">
      <c r="N21" s="109">
        <f>N19*0.25</f>
        <v>1674.6824999999999</v>
      </c>
    </row>
    <row r="23" spans="3:16" x14ac:dyDescent="0.2">
      <c r="N23" s="109">
        <f>N21/1000</f>
        <v>1.6746824999999999</v>
      </c>
    </row>
    <row r="26" spans="3:16" ht="27" customHeight="1" x14ac:dyDescent="0.2">
      <c r="D26" s="168" t="s">
        <v>6</v>
      </c>
      <c r="E26" s="169"/>
      <c r="F26" s="172" t="s">
        <v>69</v>
      </c>
      <c r="G26" s="173"/>
      <c r="H26" s="174"/>
      <c r="I26" s="164" t="s">
        <v>90</v>
      </c>
      <c r="J26" s="177" t="s">
        <v>99</v>
      </c>
      <c r="K26" s="179" t="s">
        <v>71</v>
      </c>
      <c r="L26" s="164" t="s">
        <v>12</v>
      </c>
      <c r="N26" s="73"/>
    </row>
    <row r="27" spans="3:16" ht="18" customHeight="1" x14ac:dyDescent="0.2">
      <c r="D27" s="170"/>
      <c r="E27" s="171"/>
      <c r="F27" s="79" t="s">
        <v>8</v>
      </c>
      <c r="G27" s="79" t="s">
        <v>10</v>
      </c>
      <c r="H27" s="79" t="s">
        <v>11</v>
      </c>
      <c r="I27" s="165"/>
      <c r="J27" s="178"/>
      <c r="K27" s="179"/>
      <c r="L27" s="165"/>
    </row>
    <row r="28" spans="3:16" x14ac:dyDescent="0.2">
      <c r="D28" s="166"/>
      <c r="E28" s="167"/>
      <c r="F28" s="75"/>
      <c r="G28" s="76"/>
      <c r="H28" s="76">
        <f>F28*G28</f>
        <v>0</v>
      </c>
      <c r="I28" s="76"/>
      <c r="J28" s="78"/>
      <c r="K28" s="76"/>
      <c r="L28" s="76">
        <f>H28+J28+K28</f>
        <v>0</v>
      </c>
    </row>
    <row r="29" spans="3:16" x14ac:dyDescent="0.2">
      <c r="D29" s="166" t="s">
        <v>72</v>
      </c>
      <c r="E29" s="167"/>
      <c r="F29" s="75">
        <v>1000</v>
      </c>
      <c r="G29" s="76">
        <v>0.32</v>
      </c>
      <c r="H29" s="76">
        <f t="shared" ref="H29:H30" si="0">F29*G29</f>
        <v>320</v>
      </c>
      <c r="I29" s="76">
        <v>1500</v>
      </c>
      <c r="J29" s="78">
        <v>901.5</v>
      </c>
      <c r="K29" s="76">
        <f>J42</f>
        <v>3222.9225000000001</v>
      </c>
      <c r="L29" s="76">
        <f>SUM(I29:K29)</f>
        <v>5624.4225000000006</v>
      </c>
    </row>
    <row r="30" spans="3:16" x14ac:dyDescent="0.2">
      <c r="D30" s="166" t="s">
        <v>73</v>
      </c>
      <c r="E30" s="167"/>
      <c r="F30" s="75">
        <v>500</v>
      </c>
      <c r="G30" s="76" t="s">
        <v>95</v>
      </c>
      <c r="H30" s="76" t="e">
        <f t="shared" si="0"/>
        <v>#VALUE!</v>
      </c>
      <c r="I30" s="76"/>
      <c r="J30" s="78">
        <f>M12</f>
        <v>301.5</v>
      </c>
      <c r="K30" s="76">
        <f>J50</f>
        <v>0</v>
      </c>
      <c r="L30" s="76" t="e">
        <f>H30+J30+K30</f>
        <v>#VALUE!</v>
      </c>
    </row>
    <row r="31" spans="3:16" x14ac:dyDescent="0.2">
      <c r="L31" s="77" t="e">
        <f>SUM(L28:L30)</f>
        <v>#VALUE!</v>
      </c>
    </row>
    <row r="32" spans="3:16" x14ac:dyDescent="0.2">
      <c r="C32" s="74"/>
      <c r="D32" s="74"/>
      <c r="F32" s="162"/>
      <c r="G32" s="163"/>
    </row>
    <row r="33" spans="3:13" x14ac:dyDescent="0.2">
      <c r="C33" s="74"/>
      <c r="F33" s="100"/>
      <c r="G33" s="101"/>
      <c r="L33" s="154" t="s">
        <v>68</v>
      </c>
      <c r="M33" s="154"/>
    </row>
    <row r="34" spans="3:13" x14ac:dyDescent="0.2">
      <c r="C34" s="74"/>
      <c r="G34" s="102"/>
      <c r="L34" s="23" t="s">
        <v>29</v>
      </c>
      <c r="M34" s="23">
        <v>1000</v>
      </c>
    </row>
    <row r="35" spans="3:13" x14ac:dyDescent="0.2">
      <c r="C35" s="74"/>
      <c r="L35" s="23" t="s">
        <v>70</v>
      </c>
      <c r="M35" s="71">
        <f>L29</f>
        <v>5624.4225000000006</v>
      </c>
    </row>
    <row r="36" spans="3:13" x14ac:dyDescent="0.2">
      <c r="C36" s="74"/>
      <c r="D36" s="159" t="s">
        <v>47</v>
      </c>
      <c r="E36" s="159"/>
      <c r="F36" s="159"/>
      <c r="G36" s="159"/>
      <c r="H36" s="159"/>
      <c r="I36" s="80"/>
      <c r="J36" s="81">
        <v>0.75</v>
      </c>
      <c r="M36" s="85">
        <f>M35/M34</f>
        <v>5.6244225000000005</v>
      </c>
    </row>
    <row r="37" spans="3:13" x14ac:dyDescent="0.2">
      <c r="C37" s="74"/>
      <c r="D37" s="157" t="s">
        <v>57</v>
      </c>
      <c r="E37" s="157"/>
      <c r="F37" s="157"/>
      <c r="G37" s="158">
        <v>3005.06</v>
      </c>
      <c r="H37" s="158"/>
      <c r="I37" s="82"/>
      <c r="J37" s="71">
        <f>G37*0.75</f>
        <v>2253.7950000000001</v>
      </c>
    </row>
    <row r="38" spans="3:13" x14ac:dyDescent="0.2">
      <c r="C38" s="74"/>
      <c r="D38" s="157" t="s">
        <v>67</v>
      </c>
      <c r="E38" s="157"/>
      <c r="F38" s="157"/>
      <c r="G38" s="158">
        <v>360.61</v>
      </c>
      <c r="H38" s="158"/>
      <c r="I38" s="82"/>
      <c r="J38" s="108">
        <f t="shared" ref="J38:J41" si="1">G38*0.75</f>
        <v>270.45749999999998</v>
      </c>
    </row>
    <row r="39" spans="3:13" x14ac:dyDescent="0.2">
      <c r="C39" s="74"/>
      <c r="D39" s="157" t="s">
        <v>59</v>
      </c>
      <c r="E39" s="157"/>
      <c r="F39" s="157"/>
      <c r="G39" s="158">
        <v>180.3</v>
      </c>
      <c r="H39" s="158"/>
      <c r="I39" s="82"/>
      <c r="J39" s="108">
        <f t="shared" si="1"/>
        <v>135.22500000000002</v>
      </c>
      <c r="K39" s="74"/>
      <c r="L39" s="155"/>
      <c r="M39" s="155"/>
    </row>
    <row r="40" spans="3:13" x14ac:dyDescent="0.2">
      <c r="D40" s="157" t="s">
        <v>60</v>
      </c>
      <c r="E40" s="157"/>
      <c r="F40" s="157"/>
      <c r="G40" s="161">
        <v>150.25</v>
      </c>
      <c r="H40" s="161"/>
      <c r="I40" s="84"/>
      <c r="J40" s="108">
        <f t="shared" si="1"/>
        <v>112.6875</v>
      </c>
    </row>
    <row r="41" spans="3:13" x14ac:dyDescent="0.2">
      <c r="D41" s="157" t="s">
        <v>61</v>
      </c>
      <c r="E41" s="157"/>
      <c r="F41" s="157"/>
      <c r="G41" s="158">
        <v>601.01</v>
      </c>
      <c r="H41" s="158"/>
      <c r="I41" s="82"/>
      <c r="J41" s="108">
        <f t="shared" si="1"/>
        <v>450.75749999999999</v>
      </c>
      <c r="M41" s="106"/>
    </row>
    <row r="42" spans="3:13" x14ac:dyDescent="0.2">
      <c r="H42" s="21" t="s">
        <v>12</v>
      </c>
      <c r="I42" s="21"/>
      <c r="J42" s="83">
        <f>J37+J38+J39+J40+J41</f>
        <v>3222.9225000000001</v>
      </c>
      <c r="M42" s="106"/>
    </row>
    <row r="44" spans="3:13" x14ac:dyDescent="0.2">
      <c r="D44" s="160"/>
      <c r="E44" s="160"/>
      <c r="F44" s="160"/>
      <c r="G44" s="160"/>
      <c r="H44" s="160"/>
      <c r="I44" s="103"/>
      <c r="J44" s="104"/>
    </row>
    <row r="45" spans="3:13" x14ac:dyDescent="0.2">
      <c r="D45" s="152"/>
      <c r="E45" s="152"/>
      <c r="F45" s="152"/>
      <c r="G45" s="153"/>
      <c r="H45" s="153"/>
      <c r="I45" s="105"/>
      <c r="J45" s="106"/>
    </row>
    <row r="46" spans="3:13" x14ac:dyDescent="0.2">
      <c r="D46" s="152"/>
      <c r="E46" s="152"/>
      <c r="F46" s="152"/>
      <c r="G46" s="153"/>
      <c r="H46" s="153"/>
      <c r="I46" s="105"/>
      <c r="J46" s="106"/>
    </row>
    <row r="47" spans="3:13" x14ac:dyDescent="0.2">
      <c r="D47" s="152"/>
      <c r="E47" s="152"/>
      <c r="F47" s="152"/>
      <c r="G47" s="153"/>
      <c r="H47" s="153"/>
      <c r="I47" s="105"/>
      <c r="J47" s="106"/>
    </row>
    <row r="48" spans="3:13" x14ac:dyDescent="0.2">
      <c r="D48" s="152"/>
      <c r="E48" s="152"/>
      <c r="F48" s="152"/>
      <c r="G48" s="156"/>
      <c r="H48" s="156"/>
      <c r="I48" s="107"/>
      <c r="J48" s="106"/>
    </row>
    <row r="49" spans="4:10" x14ac:dyDescent="0.2">
      <c r="D49" s="152"/>
      <c r="E49" s="152"/>
      <c r="F49" s="152"/>
      <c r="G49" s="153"/>
      <c r="H49" s="153"/>
      <c r="I49" s="105"/>
      <c r="J49" s="106"/>
    </row>
    <row r="50" spans="4:10" x14ac:dyDescent="0.2">
      <c r="H50" s="21"/>
      <c r="I50" s="21"/>
      <c r="J50" s="106"/>
    </row>
  </sheetData>
  <mergeCells count="60">
    <mergeCell ref="C16:E16"/>
    <mergeCell ref="C17:E17"/>
    <mergeCell ref="C18:E18"/>
    <mergeCell ref="H9:K9"/>
    <mergeCell ref="H10:K10"/>
    <mergeCell ref="H12:K12"/>
    <mergeCell ref="H14:K14"/>
    <mergeCell ref="H15:K15"/>
    <mergeCell ref="H16:K16"/>
    <mergeCell ref="H17:K17"/>
    <mergeCell ref="C9:E9"/>
    <mergeCell ref="C10:E10"/>
    <mergeCell ref="C12:E12"/>
    <mergeCell ref="C14:E14"/>
    <mergeCell ref="C15:E15"/>
    <mergeCell ref="H18:K18"/>
    <mergeCell ref="L8:N8"/>
    <mergeCell ref="H11:K11"/>
    <mergeCell ref="H13:K13"/>
    <mergeCell ref="L13:N13"/>
    <mergeCell ref="L14:M14"/>
    <mergeCell ref="L15:M15"/>
    <mergeCell ref="L16:M16"/>
    <mergeCell ref="L17:M17"/>
    <mergeCell ref="L18:M18"/>
    <mergeCell ref="J26:J27"/>
    <mergeCell ref="K26:K27"/>
    <mergeCell ref="L26:L27"/>
    <mergeCell ref="F32:G32"/>
    <mergeCell ref="D37:F37"/>
    <mergeCell ref="I26:I27"/>
    <mergeCell ref="D28:E28"/>
    <mergeCell ref="D29:E29"/>
    <mergeCell ref="D30:E30"/>
    <mergeCell ref="D26:E27"/>
    <mergeCell ref="F26:H26"/>
    <mergeCell ref="G45:H45"/>
    <mergeCell ref="G37:H37"/>
    <mergeCell ref="D38:F38"/>
    <mergeCell ref="G38:H38"/>
    <mergeCell ref="D39:F39"/>
    <mergeCell ref="G39:H39"/>
    <mergeCell ref="D40:F40"/>
    <mergeCell ref="G40:H40"/>
    <mergeCell ref="D49:F49"/>
    <mergeCell ref="G49:H49"/>
    <mergeCell ref="L33:M33"/>
    <mergeCell ref="L39:M39"/>
    <mergeCell ref="C2:N2"/>
    <mergeCell ref="D46:F46"/>
    <mergeCell ref="G46:H46"/>
    <mergeCell ref="D47:F47"/>
    <mergeCell ref="G47:H47"/>
    <mergeCell ref="D48:F48"/>
    <mergeCell ref="G48:H48"/>
    <mergeCell ref="D41:F41"/>
    <mergeCell ref="G41:H41"/>
    <mergeCell ref="D36:H36"/>
    <mergeCell ref="D44:H44"/>
    <mergeCell ref="D45:F4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90DB2-76B2-9F4F-B88E-94D099503AC5}">
  <dimension ref="A3:M46"/>
  <sheetViews>
    <sheetView topLeftCell="A13" workbookViewId="0">
      <selection activeCell="G45" sqref="G45:H45"/>
    </sheetView>
  </sheetViews>
  <sheetFormatPr baseColWidth="10" defaultRowHeight="16" x14ac:dyDescent="0.2"/>
  <cols>
    <col min="5" max="5" width="9.33203125" customWidth="1"/>
    <col min="6" max="6" width="19.6640625" customWidth="1"/>
    <col min="7" max="7" width="13.6640625" customWidth="1"/>
    <col min="8" max="8" width="14.83203125" customWidth="1"/>
    <col min="9" max="9" width="13.6640625" customWidth="1"/>
  </cols>
  <sheetData>
    <row r="3" spans="1:13" ht="21" x14ac:dyDescent="0.25">
      <c r="A3" s="110" t="s">
        <v>49</v>
      </c>
      <c r="B3" s="110"/>
      <c r="C3" s="110"/>
      <c r="D3" s="110"/>
      <c r="E3" s="110"/>
      <c r="F3" s="110"/>
      <c r="G3" s="110"/>
      <c r="H3" s="110"/>
      <c r="I3" s="110"/>
      <c r="J3" s="110"/>
      <c r="K3" s="110"/>
      <c r="L3" s="110"/>
      <c r="M3" s="110"/>
    </row>
    <row r="11" spans="1:13" ht="16" customHeight="1" x14ac:dyDescent="0.2">
      <c r="A11" s="199" t="s">
        <v>74</v>
      </c>
      <c r="B11" s="199"/>
      <c r="C11" s="199"/>
      <c r="D11" s="199"/>
      <c r="E11" s="199"/>
      <c r="F11" s="199"/>
      <c r="G11" s="199"/>
      <c r="H11" s="199"/>
      <c r="I11" s="199"/>
      <c r="J11" s="199"/>
      <c r="K11" s="199"/>
      <c r="L11" s="199"/>
      <c r="M11" s="199"/>
    </row>
    <row r="12" spans="1:13" ht="16" customHeight="1" x14ac:dyDescent="0.2">
      <c r="A12" s="199"/>
      <c r="B12" s="199"/>
      <c r="C12" s="199"/>
      <c r="D12" s="199"/>
      <c r="E12" s="199"/>
      <c r="F12" s="199"/>
      <c r="G12" s="199"/>
      <c r="H12" s="199"/>
      <c r="I12" s="199"/>
      <c r="J12" s="199"/>
      <c r="K12" s="199"/>
      <c r="L12" s="199"/>
      <c r="M12" s="199"/>
    </row>
    <row r="13" spans="1:13" x14ac:dyDescent="0.2">
      <c r="A13" s="199"/>
      <c r="B13" s="199"/>
      <c r="C13" s="199"/>
      <c r="D13" s="199"/>
      <c r="E13" s="199"/>
      <c r="F13" s="199"/>
      <c r="G13" s="199"/>
      <c r="H13" s="199"/>
      <c r="I13" s="199"/>
      <c r="J13" s="199"/>
      <c r="K13" s="199"/>
      <c r="L13" s="199"/>
      <c r="M13" s="199"/>
    </row>
    <row r="15" spans="1:13" ht="20" x14ac:dyDescent="0.2">
      <c r="E15" s="194" t="s">
        <v>75</v>
      </c>
      <c r="F15" s="194"/>
      <c r="G15" s="194"/>
      <c r="H15" s="194"/>
    </row>
    <row r="16" spans="1:13" ht="20" x14ac:dyDescent="0.2">
      <c r="E16" s="88" t="s">
        <v>76</v>
      </c>
      <c r="F16" s="88" t="s">
        <v>29</v>
      </c>
      <c r="G16" s="88" t="s">
        <v>77</v>
      </c>
      <c r="H16" s="88" t="s">
        <v>70</v>
      </c>
    </row>
    <row r="17" spans="5:8" x14ac:dyDescent="0.2">
      <c r="E17" s="23" t="s">
        <v>78</v>
      </c>
      <c r="F17" s="75">
        <v>200</v>
      </c>
      <c r="G17" s="76">
        <v>32.5</v>
      </c>
      <c r="H17" s="76">
        <f>F17*G17</f>
        <v>6500</v>
      </c>
    </row>
    <row r="18" spans="5:8" x14ac:dyDescent="0.2">
      <c r="E18" s="23" t="s">
        <v>79</v>
      </c>
      <c r="F18" s="75">
        <v>600</v>
      </c>
      <c r="G18" s="76">
        <v>25.6</v>
      </c>
      <c r="H18" s="76">
        <f>F18*G18</f>
        <v>15360</v>
      </c>
    </row>
    <row r="19" spans="5:8" x14ac:dyDescent="0.2">
      <c r="E19" s="23" t="s">
        <v>80</v>
      </c>
      <c r="F19" s="75">
        <v>1400</v>
      </c>
      <c r="G19" s="76">
        <v>63.3</v>
      </c>
      <c r="H19" s="76">
        <f>F19*G19</f>
        <v>88620</v>
      </c>
    </row>
    <row r="20" spans="5:8" x14ac:dyDescent="0.2">
      <c r="E20" s="23" t="s">
        <v>81</v>
      </c>
      <c r="F20" s="75">
        <v>900</v>
      </c>
      <c r="G20" s="76">
        <v>73.3</v>
      </c>
      <c r="H20" s="76">
        <f>F20*G20</f>
        <v>65970</v>
      </c>
    </row>
    <row r="21" spans="5:8" x14ac:dyDescent="0.2">
      <c r="E21" s="23" t="s">
        <v>82</v>
      </c>
      <c r="F21" s="75">
        <v>2990</v>
      </c>
      <c r="G21" s="76">
        <v>10.6</v>
      </c>
      <c r="H21" s="76">
        <f>F21*G21</f>
        <v>31694</v>
      </c>
    </row>
    <row r="22" spans="5:8" x14ac:dyDescent="0.2">
      <c r="G22" s="90" t="s">
        <v>12</v>
      </c>
      <c r="H22" s="89">
        <f>SUM(H17:H21)</f>
        <v>208144</v>
      </c>
    </row>
    <row r="24" spans="5:8" ht="20" x14ac:dyDescent="0.2">
      <c r="E24" s="194" t="s">
        <v>83</v>
      </c>
      <c r="F24" s="194"/>
      <c r="G24" s="194"/>
      <c r="H24" s="194"/>
    </row>
    <row r="25" spans="5:8" x14ac:dyDescent="0.2">
      <c r="E25" s="195" t="s">
        <v>84</v>
      </c>
      <c r="F25" s="195"/>
      <c r="G25" s="196">
        <v>43254.9</v>
      </c>
      <c r="H25" s="196"/>
    </row>
    <row r="26" spans="5:8" ht="20" x14ac:dyDescent="0.2">
      <c r="E26" s="194" t="s">
        <v>85</v>
      </c>
      <c r="F26" s="194"/>
      <c r="G26" s="194"/>
      <c r="H26" s="194"/>
    </row>
    <row r="27" spans="5:8" x14ac:dyDescent="0.2">
      <c r="E27" s="195" t="s">
        <v>86</v>
      </c>
      <c r="F27" s="195"/>
      <c r="G27" s="196">
        <v>75623.7</v>
      </c>
      <c r="H27" s="196"/>
    </row>
    <row r="29" spans="5:8" ht="20" x14ac:dyDescent="0.2">
      <c r="E29" s="194" t="s">
        <v>87</v>
      </c>
      <c r="F29" s="194"/>
      <c r="G29" s="194"/>
      <c r="H29" s="194"/>
    </row>
    <row r="30" spans="5:8" x14ac:dyDescent="0.2">
      <c r="E30" s="195" t="s">
        <v>29</v>
      </c>
      <c r="F30" s="195"/>
      <c r="G30" s="197">
        <v>10000</v>
      </c>
      <c r="H30" s="197"/>
    </row>
    <row r="31" spans="5:8" x14ac:dyDescent="0.2">
      <c r="E31" s="200">
        <v>0.75</v>
      </c>
      <c r="F31" s="195"/>
      <c r="G31" s="197">
        <f>G30*0.75</f>
        <v>7500</v>
      </c>
      <c r="H31" s="197"/>
    </row>
    <row r="33" spans="5:9" ht="20" x14ac:dyDescent="0.2">
      <c r="E33" s="194" t="s">
        <v>88</v>
      </c>
      <c r="F33" s="194"/>
      <c r="G33" s="194"/>
      <c r="H33" s="194"/>
    </row>
    <row r="34" spans="5:9" x14ac:dyDescent="0.2">
      <c r="E34" s="195" t="s">
        <v>90</v>
      </c>
      <c r="F34" s="195"/>
      <c r="G34" s="196">
        <f>H22</f>
        <v>208144</v>
      </c>
      <c r="H34" s="196"/>
    </row>
    <row r="35" spans="5:9" x14ac:dyDescent="0.2">
      <c r="E35" s="195" t="s">
        <v>89</v>
      </c>
      <c r="F35" s="195"/>
      <c r="G35" s="196">
        <f>G25</f>
        <v>43254.9</v>
      </c>
      <c r="H35" s="196"/>
    </row>
    <row r="36" spans="5:9" x14ac:dyDescent="0.2">
      <c r="E36" s="198" t="s">
        <v>12</v>
      </c>
      <c r="F36" s="198"/>
      <c r="G36" s="196">
        <f>G34+G35</f>
        <v>251398.9</v>
      </c>
      <c r="H36" s="196"/>
    </row>
    <row r="38" spans="5:9" ht="20" x14ac:dyDescent="0.2">
      <c r="E38" s="194" t="s">
        <v>91</v>
      </c>
      <c r="F38" s="194"/>
      <c r="G38" s="194"/>
      <c r="H38" s="194"/>
      <c r="I38" s="91">
        <v>0.75</v>
      </c>
    </row>
    <row r="39" spans="5:9" x14ac:dyDescent="0.2">
      <c r="E39" s="195" t="s">
        <v>88</v>
      </c>
      <c r="F39" s="195"/>
      <c r="G39" s="196">
        <f>G36</f>
        <v>251398.9</v>
      </c>
      <c r="H39" s="196"/>
      <c r="I39" s="71">
        <f>G39</f>
        <v>251398.9</v>
      </c>
    </row>
    <row r="40" spans="5:9" x14ac:dyDescent="0.2">
      <c r="E40" s="195" t="s">
        <v>29</v>
      </c>
      <c r="F40" s="195"/>
      <c r="G40" s="197">
        <f>G30</f>
        <v>10000</v>
      </c>
      <c r="H40" s="197"/>
      <c r="I40" s="52">
        <f>G31</f>
        <v>7500</v>
      </c>
    </row>
    <row r="41" spans="5:9" x14ac:dyDescent="0.2">
      <c r="E41" s="198" t="s">
        <v>12</v>
      </c>
      <c r="F41" s="198"/>
      <c r="G41" s="196">
        <f>G39/G40</f>
        <v>25.139890000000001</v>
      </c>
      <c r="H41" s="196"/>
      <c r="I41" s="71">
        <f>I39/I40</f>
        <v>33.51985333333333</v>
      </c>
    </row>
    <row r="43" spans="5:9" ht="20" x14ac:dyDescent="0.2">
      <c r="E43" s="194" t="s">
        <v>92</v>
      </c>
      <c r="F43" s="194"/>
      <c r="G43" s="194"/>
      <c r="H43" s="194"/>
    </row>
    <row r="44" spans="5:9" x14ac:dyDescent="0.2">
      <c r="E44" s="195" t="s">
        <v>93</v>
      </c>
      <c r="F44" s="195"/>
      <c r="G44" s="196">
        <v>40.9</v>
      </c>
      <c r="H44" s="196"/>
    </row>
    <row r="45" spans="5:9" x14ac:dyDescent="0.2">
      <c r="E45" s="195" t="s">
        <v>88</v>
      </c>
      <c r="F45" s="195"/>
      <c r="G45" s="196">
        <f>I41</f>
        <v>33.51985333333333</v>
      </c>
      <c r="H45" s="196"/>
    </row>
    <row r="46" spans="5:9" x14ac:dyDescent="0.2">
      <c r="G46" s="193">
        <f>(G44-G45)/G44</f>
        <v>0.18044368378158115</v>
      </c>
      <c r="H46" s="193"/>
    </row>
  </sheetData>
  <mergeCells count="34">
    <mergeCell ref="A3:M3"/>
    <mergeCell ref="A11:M13"/>
    <mergeCell ref="E15:H15"/>
    <mergeCell ref="E33:H33"/>
    <mergeCell ref="E24:H24"/>
    <mergeCell ref="E25:F25"/>
    <mergeCell ref="G25:H25"/>
    <mergeCell ref="E26:H26"/>
    <mergeCell ref="E27:F27"/>
    <mergeCell ref="G27:H27"/>
    <mergeCell ref="E29:H29"/>
    <mergeCell ref="E30:F30"/>
    <mergeCell ref="G30:H30"/>
    <mergeCell ref="E31:F31"/>
    <mergeCell ref="G31:H31"/>
    <mergeCell ref="E34:F34"/>
    <mergeCell ref="G34:H34"/>
    <mergeCell ref="E35:F35"/>
    <mergeCell ref="G35:H35"/>
    <mergeCell ref="E36:F36"/>
    <mergeCell ref="G36:H36"/>
    <mergeCell ref="G46:H46"/>
    <mergeCell ref="E38:H38"/>
    <mergeCell ref="E39:F39"/>
    <mergeCell ref="G39:H39"/>
    <mergeCell ref="E40:F40"/>
    <mergeCell ref="G40:H40"/>
    <mergeCell ref="E41:F41"/>
    <mergeCell ref="G41:H41"/>
    <mergeCell ref="E43:H43"/>
    <mergeCell ref="E44:F44"/>
    <mergeCell ref="G44:H44"/>
    <mergeCell ref="E45:F45"/>
    <mergeCell ref="G45:H4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Problema 1</vt:lpstr>
      <vt:lpstr>Problema 2</vt:lpstr>
      <vt:lpstr>Problema 3</vt:lpstr>
      <vt:lpstr>Problrma 4</vt:lpstr>
      <vt:lpstr>Problema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Joana Monserrat Rivera Thomas</cp:lastModifiedBy>
  <dcterms:created xsi:type="dcterms:W3CDTF">2024-03-13T03:49:51Z</dcterms:created>
  <dcterms:modified xsi:type="dcterms:W3CDTF">2024-03-15T03:53:07Z</dcterms:modified>
</cp:coreProperties>
</file>