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Users\NATA\Documents\INEF 5to\"/>
    </mc:Choice>
  </mc:AlternateContent>
  <xr:revisionPtr revIDLastSave="0" documentId="13_ncr:1_{B4BBE341-F6AF-4CD8-BB6D-B931D1DF3B6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Esquemas de amortizaciones" sheetId="1" r:id="rId1"/>
  </sheets>
  <calcPr calcId="179021"/>
  <extLst>
    <ext uri="GoogleSheetsCustomDataVersion2">
      <go:sheetsCustomData xmlns:go="http://customooxmlschemas.google.com/" r:id="rId5" roundtripDataChecksum="Y/+NI/N2jne4BZQVvQeNTHevb8HiyGCJf4/Otcc+YA8="/>
    </ext>
  </extLst>
</workbook>
</file>

<file path=xl/calcChain.xml><?xml version="1.0" encoding="utf-8"?>
<calcChain xmlns="http://schemas.openxmlformats.org/spreadsheetml/2006/main">
  <c r="U19" i="1" l="1"/>
  <c r="AY16" i="1"/>
  <c r="AT16" i="1"/>
  <c r="AO16" i="1"/>
  <c r="AJ16" i="1"/>
  <c r="AE16" i="1"/>
  <c r="Z16" i="1"/>
  <c r="U16" i="1"/>
  <c r="AX15" i="1"/>
  <c r="AZ15" i="1" s="1"/>
  <c r="AU15" i="1"/>
  <c r="AS15" i="1"/>
  <c r="AP15" i="1"/>
  <c r="AN15" i="1"/>
  <c r="AI15" i="1"/>
  <c r="AK15" i="1" s="1"/>
  <c r="AD15" i="1"/>
  <c r="AF15" i="1" s="1"/>
  <c r="AA15" i="1"/>
  <c r="Y15" i="1"/>
  <c r="V15" i="1"/>
  <c r="T15" i="1"/>
  <c r="AX14" i="1"/>
  <c r="AZ14" i="1" s="1"/>
  <c r="AS14" i="1"/>
  <c r="AU14" i="1" s="1"/>
  <c r="AP14" i="1"/>
  <c r="AN14" i="1"/>
  <c r="AK14" i="1"/>
  <c r="AI14" i="1"/>
  <c r="AD14" i="1"/>
  <c r="AF14" i="1" s="1"/>
  <c r="Y14" i="1"/>
  <c r="AA14" i="1" s="1"/>
  <c r="V14" i="1"/>
  <c r="T14" i="1"/>
  <c r="AZ13" i="1"/>
  <c r="AX13" i="1"/>
  <c r="AS13" i="1"/>
  <c r="AU13" i="1" s="1"/>
  <c r="AN13" i="1"/>
  <c r="AP13" i="1" s="1"/>
  <c r="AK13" i="1"/>
  <c r="AI13" i="1"/>
  <c r="AF13" i="1"/>
  <c r="AD13" i="1"/>
  <c r="Y13" i="1"/>
  <c r="AA13" i="1" s="1"/>
  <c r="T13" i="1"/>
  <c r="V13" i="1" s="1"/>
  <c r="AZ12" i="1"/>
  <c r="AX12" i="1"/>
  <c r="AU12" i="1"/>
  <c r="AS12" i="1"/>
  <c r="AN12" i="1"/>
  <c r="AP12" i="1" s="1"/>
  <c r="AI12" i="1"/>
  <c r="AK12" i="1" s="1"/>
  <c r="AF12" i="1"/>
  <c r="AD12" i="1"/>
  <c r="AA12" i="1"/>
  <c r="Y12" i="1"/>
  <c r="T12" i="1"/>
  <c r="V12" i="1" s="1"/>
  <c r="AX11" i="1"/>
  <c r="AZ11" i="1" s="1"/>
  <c r="AU11" i="1"/>
  <c r="AS11" i="1"/>
  <c r="AP11" i="1"/>
  <c r="AN11" i="1"/>
  <c r="AI11" i="1"/>
  <c r="AK11" i="1" s="1"/>
  <c r="AD11" i="1"/>
  <c r="AF11" i="1" s="1"/>
  <c r="AA11" i="1"/>
  <c r="Y11" i="1"/>
  <c r="V11" i="1"/>
  <c r="T11" i="1"/>
  <c r="AX10" i="1"/>
  <c r="AZ10" i="1" s="1"/>
  <c r="AS10" i="1"/>
  <c r="AU10" i="1" s="1"/>
  <c r="AP10" i="1"/>
  <c r="AN10" i="1"/>
  <c r="AK10" i="1"/>
  <c r="AI10" i="1"/>
  <c r="AD10" i="1"/>
  <c r="AF10" i="1" s="1"/>
  <c r="Y10" i="1"/>
  <c r="AA10" i="1" s="1"/>
  <c r="V10" i="1"/>
  <c r="T10" i="1"/>
  <c r="AZ9" i="1"/>
  <c r="AX9" i="1"/>
  <c r="AS9" i="1"/>
  <c r="AU9" i="1" s="1"/>
  <c r="AN9" i="1"/>
  <c r="AP9" i="1" s="1"/>
  <c r="AK9" i="1"/>
  <c r="AI9" i="1"/>
  <c r="AF9" i="1"/>
  <c r="AD9" i="1"/>
  <c r="Y9" i="1"/>
  <c r="AA9" i="1" s="1"/>
  <c r="T9" i="1"/>
  <c r="V9" i="1" s="1"/>
  <c r="AZ8" i="1"/>
  <c r="AX8" i="1"/>
  <c r="AU8" i="1"/>
  <c r="AS8" i="1"/>
  <c r="AN8" i="1"/>
  <c r="AP8" i="1" s="1"/>
  <c r="AI8" i="1"/>
  <c r="AK8" i="1" s="1"/>
  <c r="AF8" i="1"/>
  <c r="AD8" i="1"/>
  <c r="AA8" i="1"/>
  <c r="Y8" i="1"/>
  <c r="T8" i="1"/>
  <c r="V8" i="1" s="1"/>
  <c r="AX7" i="1"/>
  <c r="AZ7" i="1" s="1"/>
  <c r="AU7" i="1"/>
  <c r="AS7" i="1"/>
  <c r="AP7" i="1"/>
  <c r="AN7" i="1"/>
  <c r="AI7" i="1"/>
  <c r="AK7" i="1" s="1"/>
  <c r="AD7" i="1"/>
  <c r="AF7" i="1" s="1"/>
  <c r="AA7" i="1"/>
  <c r="Y7" i="1"/>
  <c r="V7" i="1"/>
  <c r="T7" i="1"/>
  <c r="AX6" i="1"/>
  <c r="AZ6" i="1" s="1"/>
  <c r="AS6" i="1"/>
  <c r="AU6" i="1" s="1"/>
  <c r="AP6" i="1"/>
  <c r="AN6" i="1"/>
  <c r="AK6" i="1"/>
  <c r="AI6" i="1"/>
  <c r="AD6" i="1"/>
  <c r="AF6" i="1" s="1"/>
  <c r="Y6" i="1"/>
  <c r="AA6" i="1" s="1"/>
  <c r="V6" i="1"/>
  <c r="T6" i="1"/>
  <c r="AZ5" i="1"/>
  <c r="AX5" i="1"/>
  <c r="AS5" i="1"/>
  <c r="AU5" i="1" s="1"/>
  <c r="AN5" i="1"/>
  <c r="AP5" i="1" s="1"/>
  <c r="AK5" i="1"/>
  <c r="AI5" i="1"/>
  <c r="AF5" i="1"/>
  <c r="AD5" i="1"/>
  <c r="Y5" i="1"/>
  <c r="AA5" i="1" s="1"/>
  <c r="T5" i="1"/>
  <c r="V5" i="1" s="1"/>
  <c r="AZ4" i="1"/>
  <c r="AX4" i="1"/>
  <c r="AX16" i="1" s="1"/>
  <c r="AU4" i="1"/>
  <c r="AS4" i="1"/>
  <c r="AN4" i="1"/>
  <c r="AN16" i="1" s="1"/>
  <c r="AI4" i="1"/>
  <c r="AK4" i="1" s="1"/>
  <c r="AK16" i="1" s="1"/>
  <c r="AF4" i="1"/>
  <c r="AD4" i="1"/>
  <c r="AA4" i="1"/>
  <c r="Y4" i="1"/>
  <c r="Y16" i="1" s="1"/>
  <c r="T4" i="1"/>
  <c r="V4" i="1" s="1"/>
  <c r="V16" i="1" l="1"/>
  <c r="AU16" i="1"/>
  <c r="AZ16" i="1"/>
  <c r="AF16" i="1"/>
  <c r="AA16" i="1"/>
  <c r="AD16" i="1"/>
  <c r="AS16" i="1"/>
  <c r="AP4" i="1"/>
  <c r="AP16" i="1" s="1"/>
  <c r="AI16" i="1"/>
  <c r="T16" i="1"/>
  <c r="P12" i="1"/>
  <c r="P7" i="1"/>
  <c r="P10" i="1" s="1"/>
  <c r="P14" i="1" s="1"/>
  <c r="H13" i="1"/>
  <c r="H7" i="1"/>
  <c r="H11" i="1" s="1"/>
  <c r="H15" i="1" l="1"/>
  <c r="H21" i="1" s="1"/>
  <c r="D21" i="1"/>
  <c r="F21" i="1" s="1"/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L21" i="1"/>
  <c r="H22" i="1"/>
  <c r="E21" i="1"/>
  <c r="D22" i="1" s="1"/>
  <c r="H23" i="1" l="1"/>
  <c r="N21" i="1"/>
  <c r="F22" i="1"/>
  <c r="E22" i="1" s="1"/>
  <c r="D23" i="1" s="1"/>
  <c r="O21" i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P21" i="1"/>
  <c r="F23" i="1" l="1"/>
  <c r="E23" i="1" s="1"/>
  <c r="D24" i="1" s="1"/>
  <c r="P22" i="1"/>
  <c r="M21" i="1"/>
  <c r="L22" i="1" s="1"/>
  <c r="H24" i="1"/>
  <c r="F24" i="1" l="1"/>
  <c r="E24" i="1" s="1"/>
  <c r="D25" i="1" s="1"/>
  <c r="H25" i="1"/>
  <c r="N22" i="1"/>
  <c r="M22" i="1" s="1"/>
  <c r="L23" i="1" s="1"/>
  <c r="P23" i="1"/>
  <c r="F25" i="1" l="1"/>
  <c r="E25" i="1" s="1"/>
  <c r="D26" i="1" s="1"/>
  <c r="N23" i="1"/>
  <c r="M23" i="1" s="1"/>
  <c r="L24" i="1" s="1"/>
  <c r="H26" i="1"/>
  <c r="P24" i="1"/>
  <c r="F26" i="1" l="1"/>
  <c r="E26" i="1" s="1"/>
  <c r="D27" i="1" s="1"/>
  <c r="P25" i="1"/>
  <c r="H27" i="1"/>
  <c r="N24" i="1"/>
  <c r="M24" i="1" s="1"/>
  <c r="L25" i="1" s="1"/>
  <c r="N25" i="1" l="1"/>
  <c r="M25" i="1" s="1"/>
  <c r="L26" i="1" s="1"/>
  <c r="F27" i="1"/>
  <c r="E27" i="1" s="1"/>
  <c r="D28" i="1" s="1"/>
  <c r="H28" i="1"/>
  <c r="P26" i="1"/>
  <c r="F28" i="1" l="1"/>
  <c r="E28" i="1" s="1"/>
  <c r="D29" i="1" s="1"/>
  <c r="N26" i="1"/>
  <c r="M26" i="1" s="1"/>
  <c r="L27" i="1" s="1"/>
  <c r="P27" i="1"/>
  <c r="H29" i="1"/>
  <c r="N27" i="1" l="1"/>
  <c r="M27" i="1" s="1"/>
  <c r="L28" i="1" s="1"/>
  <c r="F29" i="1"/>
  <c r="E29" i="1" s="1"/>
  <c r="D30" i="1" s="1"/>
  <c r="H30" i="1"/>
  <c r="P28" i="1"/>
  <c r="N28" i="1" l="1"/>
  <c r="M28" i="1" s="1"/>
  <c r="L29" i="1" s="1"/>
  <c r="F30" i="1"/>
  <c r="E30" i="1" s="1"/>
  <c r="D31" i="1" s="1"/>
  <c r="P29" i="1"/>
  <c r="H31" i="1"/>
  <c r="F31" i="1" l="1"/>
  <c r="E31" i="1" s="1"/>
  <c r="D32" i="1" s="1"/>
  <c r="N29" i="1"/>
  <c r="M29" i="1" s="1"/>
  <c r="L30" i="1" s="1"/>
  <c r="H32" i="1"/>
  <c r="P30" i="1"/>
  <c r="N30" i="1" l="1"/>
  <c r="M30" i="1" s="1"/>
  <c r="L31" i="1" s="1"/>
  <c r="F32" i="1"/>
  <c r="E32" i="1" s="1"/>
  <c r="D33" i="1" s="1"/>
  <c r="P31" i="1"/>
  <c r="H33" i="1"/>
  <c r="F33" i="1" l="1"/>
  <c r="E33" i="1" s="1"/>
  <c r="D34" i="1" s="1"/>
  <c r="N31" i="1"/>
  <c r="M31" i="1" s="1"/>
  <c r="L32" i="1" s="1"/>
  <c r="P32" i="1"/>
  <c r="H34" i="1"/>
  <c r="F34" i="1" l="1"/>
  <c r="E34" i="1" s="1"/>
  <c r="D35" i="1" s="1"/>
  <c r="N32" i="1"/>
  <c r="M32" i="1" s="1"/>
  <c r="L33" i="1" s="1"/>
  <c r="H35" i="1"/>
  <c r="P33" i="1"/>
  <c r="N33" i="1" l="1"/>
  <c r="M33" i="1" s="1"/>
  <c r="L34" i="1" s="1"/>
  <c r="F35" i="1"/>
  <c r="E35" i="1" s="1"/>
  <c r="D36" i="1" s="1"/>
  <c r="P34" i="1"/>
  <c r="H36" i="1"/>
  <c r="F36" i="1" l="1"/>
  <c r="E36" i="1" s="1"/>
  <c r="D37" i="1" s="1"/>
  <c r="N34" i="1"/>
  <c r="M34" i="1" s="1"/>
  <c r="L35" i="1" s="1"/>
  <c r="H37" i="1"/>
  <c r="P35" i="1"/>
  <c r="N35" i="1" l="1"/>
  <c r="M35" i="1" s="1"/>
  <c r="L36" i="1" s="1"/>
  <c r="F37" i="1"/>
  <c r="E37" i="1" s="1"/>
  <c r="D38" i="1" s="1"/>
  <c r="P36" i="1"/>
  <c r="H38" i="1"/>
  <c r="N36" i="1" l="1"/>
  <c r="M36" i="1" s="1"/>
  <c r="L37" i="1" s="1"/>
  <c r="F38" i="1"/>
  <c r="E38" i="1" s="1"/>
  <c r="D39" i="1" s="1"/>
  <c r="H39" i="1"/>
  <c r="P37" i="1"/>
  <c r="F39" i="1" l="1"/>
  <c r="E39" i="1" s="1"/>
  <c r="D40" i="1" s="1"/>
  <c r="N37" i="1"/>
  <c r="M37" i="1" s="1"/>
  <c r="L38" i="1" s="1"/>
  <c r="H40" i="1"/>
  <c r="P38" i="1"/>
  <c r="N38" i="1" l="1"/>
  <c r="M38" i="1" s="1"/>
  <c r="L39" i="1" s="1"/>
  <c r="F40" i="1"/>
  <c r="E40" i="1" s="1"/>
  <c r="D41" i="1" s="1"/>
  <c r="P39" i="1"/>
  <c r="H41" i="1"/>
  <c r="N39" i="1" l="1"/>
  <c r="M39" i="1" s="1"/>
  <c r="L40" i="1" s="1"/>
  <c r="F41" i="1"/>
  <c r="E41" i="1" s="1"/>
  <c r="D42" i="1" s="1"/>
  <c r="P40" i="1"/>
  <c r="H42" i="1"/>
  <c r="F42" i="1" l="1"/>
  <c r="E42" i="1" s="1"/>
  <c r="D43" i="1" s="1"/>
  <c r="N40" i="1"/>
  <c r="M40" i="1" s="1"/>
  <c r="L41" i="1" s="1"/>
  <c r="H43" i="1"/>
  <c r="P41" i="1"/>
  <c r="F43" i="1" l="1"/>
  <c r="E43" i="1" s="1"/>
  <c r="D44" i="1" s="1"/>
  <c r="N41" i="1"/>
  <c r="M41" i="1" s="1"/>
  <c r="L42" i="1" s="1"/>
  <c r="P42" i="1"/>
  <c r="H44" i="1"/>
  <c r="F44" i="1" l="1"/>
  <c r="E44" i="1" s="1"/>
  <c r="D45" i="1" s="1"/>
  <c r="N42" i="1"/>
  <c r="M42" i="1" s="1"/>
  <c r="L43" i="1" s="1"/>
  <c r="H45" i="1"/>
  <c r="P43" i="1"/>
  <c r="N43" i="1" l="1"/>
  <c r="F45" i="1"/>
  <c r="E45" i="1" s="1"/>
  <c r="D46" i="1" s="1"/>
  <c r="M43" i="1"/>
  <c r="L44" i="1" s="1"/>
  <c r="P44" i="1"/>
  <c r="H46" i="1"/>
  <c r="F46" i="1" l="1"/>
  <c r="E46" i="1" s="1"/>
  <c r="D47" i="1" s="1"/>
  <c r="N44" i="1"/>
  <c r="M44" i="1" s="1"/>
  <c r="L45" i="1" s="1"/>
  <c r="H47" i="1"/>
  <c r="P45" i="1"/>
  <c r="N45" i="1" l="1"/>
  <c r="M45" i="1" s="1"/>
  <c r="L46" i="1" s="1"/>
  <c r="F47" i="1"/>
  <c r="E47" i="1" s="1"/>
  <c r="D48" i="1" s="1"/>
  <c r="P46" i="1"/>
  <c r="H48" i="1"/>
  <c r="F48" i="1" l="1"/>
  <c r="E48" i="1" s="1"/>
  <c r="D49" i="1" s="1"/>
  <c r="N46" i="1"/>
  <c r="M46" i="1" s="1"/>
  <c r="L47" i="1" s="1"/>
  <c r="H49" i="1"/>
  <c r="P47" i="1"/>
  <c r="N47" i="1" l="1"/>
  <c r="M47" i="1" s="1"/>
  <c r="L48" i="1" s="1"/>
  <c r="F49" i="1"/>
  <c r="E49" i="1" s="1"/>
  <c r="D50" i="1" s="1"/>
  <c r="P48" i="1"/>
  <c r="H50" i="1"/>
  <c r="F50" i="1" l="1"/>
  <c r="E50" i="1" s="1"/>
  <c r="D51" i="1" s="1"/>
  <c r="N48" i="1"/>
  <c r="M48" i="1" s="1"/>
  <c r="L49" i="1" s="1"/>
  <c r="P49" i="1"/>
  <c r="H51" i="1"/>
  <c r="F51" i="1" l="1"/>
  <c r="E51" i="1" s="1"/>
  <c r="D52" i="1" s="1"/>
  <c r="N49" i="1"/>
  <c r="M49" i="1" s="1"/>
  <c r="L50" i="1" s="1"/>
  <c r="H52" i="1"/>
  <c r="P50" i="1"/>
  <c r="N50" i="1" l="1"/>
  <c r="M50" i="1" s="1"/>
  <c r="L51" i="1" s="1"/>
  <c r="F52" i="1"/>
  <c r="E52" i="1" s="1"/>
  <c r="D53" i="1" s="1"/>
  <c r="P51" i="1"/>
  <c r="H53" i="1"/>
  <c r="N51" i="1" l="1"/>
  <c r="M51" i="1" s="1"/>
  <c r="L52" i="1" s="1"/>
  <c r="F53" i="1"/>
  <c r="E53" i="1" s="1"/>
  <c r="D54" i="1" s="1"/>
  <c r="H54" i="1"/>
  <c r="P52" i="1"/>
  <c r="F54" i="1" l="1"/>
  <c r="E54" i="1" s="1"/>
  <c r="D55" i="1" s="1"/>
  <c r="N52" i="1"/>
  <c r="M52" i="1" s="1"/>
  <c r="L53" i="1" s="1"/>
  <c r="P53" i="1"/>
  <c r="H55" i="1"/>
  <c r="F55" i="1" l="1"/>
  <c r="E55" i="1" s="1"/>
  <c r="D56" i="1" s="1"/>
  <c r="N53" i="1"/>
  <c r="M53" i="1" s="1"/>
  <c r="L54" i="1" s="1"/>
  <c r="H56" i="1"/>
  <c r="P54" i="1"/>
  <c r="N54" i="1" l="1"/>
  <c r="M54" i="1" s="1"/>
  <c r="L55" i="1" s="1"/>
  <c r="F56" i="1"/>
  <c r="E56" i="1" s="1"/>
  <c r="D57" i="1" s="1"/>
  <c r="H57" i="1"/>
  <c r="P55" i="1"/>
  <c r="F57" i="1" l="1"/>
  <c r="E57" i="1" s="1"/>
  <c r="D58" i="1" s="1"/>
  <c r="N55" i="1"/>
  <c r="M55" i="1" s="1"/>
  <c r="L56" i="1" s="1"/>
  <c r="P56" i="1"/>
  <c r="H58" i="1"/>
  <c r="N56" i="1" l="1"/>
  <c r="M56" i="1" s="1"/>
  <c r="L57" i="1" s="1"/>
  <c r="F58" i="1"/>
  <c r="E58" i="1" s="1"/>
  <c r="D59" i="1" s="1"/>
  <c r="H59" i="1"/>
  <c r="P57" i="1"/>
  <c r="F59" i="1" l="1"/>
  <c r="E59" i="1" s="1"/>
  <c r="D60" i="1" s="1"/>
  <c r="N57" i="1"/>
  <c r="M57" i="1" s="1"/>
  <c r="L58" i="1" s="1"/>
  <c r="P58" i="1"/>
  <c r="H60" i="1"/>
  <c r="N58" i="1" l="1"/>
  <c r="M58" i="1" s="1"/>
  <c r="L59" i="1" s="1"/>
  <c r="F60" i="1"/>
  <c r="E60" i="1" s="1"/>
  <c r="D61" i="1" s="1"/>
  <c r="H61" i="1"/>
  <c r="P59" i="1"/>
  <c r="F61" i="1" l="1"/>
  <c r="E61" i="1" s="1"/>
  <c r="D62" i="1" s="1"/>
  <c r="N59" i="1"/>
  <c r="M59" i="1" s="1"/>
  <c r="L60" i="1" s="1"/>
  <c r="H62" i="1"/>
  <c r="P60" i="1"/>
  <c r="N60" i="1" l="1"/>
  <c r="M60" i="1" s="1"/>
  <c r="L61" i="1" s="1"/>
  <c r="F62" i="1"/>
  <c r="E62" i="1" s="1"/>
  <c r="D63" i="1" s="1"/>
  <c r="P61" i="1"/>
  <c r="H63" i="1"/>
  <c r="F63" i="1" l="1"/>
  <c r="E63" i="1" s="1"/>
  <c r="D64" i="1" s="1"/>
  <c r="N61" i="1"/>
  <c r="M61" i="1" s="1"/>
  <c r="L62" i="1" s="1"/>
  <c r="H64" i="1"/>
  <c r="P62" i="1"/>
  <c r="F64" i="1" l="1"/>
  <c r="E64" i="1" s="1"/>
  <c r="D65" i="1" s="1"/>
  <c r="N62" i="1"/>
  <c r="M62" i="1" s="1"/>
  <c r="L63" i="1" s="1"/>
  <c r="P63" i="1"/>
  <c r="H65" i="1"/>
  <c r="N63" i="1" l="1"/>
  <c r="M63" i="1" s="1"/>
  <c r="L64" i="1" s="1"/>
  <c r="F65" i="1"/>
  <c r="E65" i="1" s="1"/>
  <c r="D66" i="1" s="1"/>
  <c r="P64" i="1"/>
  <c r="H66" i="1"/>
  <c r="F66" i="1" l="1"/>
  <c r="E66" i="1" s="1"/>
  <c r="D67" i="1" s="1"/>
  <c r="N64" i="1"/>
  <c r="M64" i="1" s="1"/>
  <c r="L65" i="1" s="1"/>
  <c r="P65" i="1"/>
  <c r="H67" i="1"/>
  <c r="F67" i="1" l="1"/>
  <c r="E67" i="1" s="1"/>
  <c r="D68" i="1" s="1"/>
  <c r="N65" i="1"/>
  <c r="M65" i="1" s="1"/>
  <c r="L66" i="1" s="1"/>
  <c r="P66" i="1"/>
  <c r="H68" i="1"/>
  <c r="N66" i="1" l="1"/>
  <c r="M66" i="1" s="1"/>
  <c r="L67" i="1" s="1"/>
  <c r="F68" i="1"/>
  <c r="E68" i="1" s="1"/>
  <c r="D69" i="1" s="1"/>
  <c r="H69" i="1"/>
  <c r="P67" i="1"/>
  <c r="F69" i="1" l="1"/>
  <c r="E69" i="1" s="1"/>
  <c r="D70" i="1" s="1"/>
  <c r="N67" i="1"/>
  <c r="M67" i="1" s="1"/>
  <c r="L68" i="1" s="1"/>
  <c r="P68" i="1"/>
  <c r="H70" i="1"/>
  <c r="F70" i="1" l="1"/>
  <c r="E70" i="1" s="1"/>
  <c r="D71" i="1" s="1"/>
  <c r="N68" i="1"/>
  <c r="M68" i="1" s="1"/>
  <c r="L69" i="1" s="1"/>
  <c r="H71" i="1"/>
  <c r="P69" i="1"/>
  <c r="N69" i="1" l="1"/>
  <c r="M69" i="1" s="1"/>
  <c r="L70" i="1" s="1"/>
  <c r="F71" i="1"/>
  <c r="E71" i="1" s="1"/>
  <c r="D72" i="1" s="1"/>
  <c r="P70" i="1"/>
  <c r="H72" i="1"/>
  <c r="F72" i="1" l="1"/>
  <c r="E72" i="1" s="1"/>
  <c r="D73" i="1" s="1"/>
  <c r="N70" i="1"/>
  <c r="M70" i="1" s="1"/>
  <c r="L71" i="1" s="1"/>
  <c r="H73" i="1"/>
  <c r="P71" i="1"/>
  <c r="N71" i="1" l="1"/>
  <c r="M71" i="1" s="1"/>
  <c r="L72" i="1" s="1"/>
  <c r="F73" i="1"/>
  <c r="E73" i="1" s="1"/>
  <c r="D74" i="1" s="1"/>
  <c r="H74" i="1"/>
  <c r="P72" i="1"/>
  <c r="F74" i="1" l="1"/>
  <c r="E74" i="1" s="1"/>
  <c r="D75" i="1" s="1"/>
  <c r="N72" i="1"/>
  <c r="M72" i="1" s="1"/>
  <c r="L73" i="1" s="1"/>
  <c r="P73" i="1"/>
  <c r="H75" i="1"/>
  <c r="N73" i="1" l="1"/>
  <c r="M73" i="1" s="1"/>
  <c r="L74" i="1" s="1"/>
  <c r="F75" i="1"/>
  <c r="E75" i="1" s="1"/>
  <c r="D76" i="1" s="1"/>
  <c r="H76" i="1"/>
  <c r="P74" i="1"/>
  <c r="N74" i="1" l="1"/>
  <c r="M74" i="1" s="1"/>
  <c r="L75" i="1" s="1"/>
  <c r="F76" i="1"/>
  <c r="E76" i="1" s="1"/>
  <c r="D77" i="1" s="1"/>
  <c r="H77" i="1"/>
  <c r="P75" i="1"/>
  <c r="F77" i="1" l="1"/>
  <c r="E77" i="1" s="1"/>
  <c r="D78" i="1" s="1"/>
  <c r="N75" i="1"/>
  <c r="M75" i="1" s="1"/>
  <c r="L76" i="1" s="1"/>
  <c r="P76" i="1"/>
  <c r="H78" i="1"/>
  <c r="F78" i="1" l="1"/>
  <c r="E78" i="1" s="1"/>
  <c r="D79" i="1" s="1"/>
  <c r="N76" i="1"/>
  <c r="M76" i="1" s="1"/>
  <c r="L77" i="1" s="1"/>
  <c r="H79" i="1"/>
  <c r="P77" i="1"/>
  <c r="F79" i="1" l="1"/>
  <c r="E79" i="1" s="1"/>
  <c r="D80" i="1" s="1"/>
  <c r="F80" i="1" s="1"/>
  <c r="N77" i="1"/>
  <c r="M77" i="1" s="1"/>
  <c r="L78" i="1" s="1"/>
  <c r="P78" i="1"/>
  <c r="H80" i="1"/>
  <c r="N78" i="1" l="1"/>
  <c r="M78" i="1" s="1"/>
  <c r="L79" i="1" s="1"/>
  <c r="E80" i="1"/>
  <c r="P79" i="1"/>
  <c r="N79" i="1" l="1"/>
  <c r="M79" i="1" s="1"/>
  <c r="L80" i="1" s="1"/>
  <c r="N80" i="1" s="1"/>
  <c r="P80" i="1"/>
  <c r="M80" i="1" l="1"/>
</calcChain>
</file>

<file path=xl/sharedStrings.xml><?xml version="1.0" encoding="utf-8"?>
<sst xmlns="http://schemas.openxmlformats.org/spreadsheetml/2006/main" count="197" uniqueCount="84">
  <si>
    <t>Fondo de Ahorro para Retiro Allianz</t>
  </si>
  <si>
    <t>Nombre completo</t>
  </si>
  <si>
    <t>Edad</t>
  </si>
  <si>
    <t>Saldo restante</t>
  </si>
  <si>
    <t>Aportación</t>
  </si>
  <si>
    <t>Seguro</t>
  </si>
  <si>
    <t>Periocidad</t>
  </si>
  <si>
    <t>Mensual</t>
  </si>
  <si>
    <t>Comisión</t>
  </si>
  <si>
    <t>Plazo comprometido (Años)</t>
  </si>
  <si>
    <t>Monto total a financiar</t>
  </si>
  <si>
    <t>Incremento con inflación</t>
  </si>
  <si>
    <t>No</t>
  </si>
  <si>
    <t>Tasa Anual</t>
  </si>
  <si>
    <t>% ISR del cliente</t>
  </si>
  <si>
    <t>Tasa Mensual</t>
  </si>
  <si>
    <t>Tipo de plan</t>
  </si>
  <si>
    <t>Art 93.</t>
  </si>
  <si>
    <t>Plazo</t>
  </si>
  <si>
    <t xml:space="preserve">Perfil de inversión </t>
  </si>
  <si>
    <t>Dinámico</t>
  </si>
  <si>
    <t>Anualidad</t>
  </si>
  <si>
    <t>% Perfil de inversión</t>
  </si>
  <si>
    <t>Tabla de Amortización</t>
  </si>
  <si>
    <t xml:space="preserve">Pago </t>
  </si>
  <si>
    <t>Fecha de vencimiento</t>
  </si>
  <si>
    <t>Saldo Insoluto del periodo</t>
  </si>
  <si>
    <t>Abono al principal</t>
  </si>
  <si>
    <t>Intereses ordinarios</t>
  </si>
  <si>
    <t>Capital + Intereses</t>
  </si>
  <si>
    <t>Pago mensual</t>
  </si>
  <si>
    <t>Año</t>
  </si>
  <si>
    <t>Aportación anual</t>
  </si>
  <si>
    <t>Aportación acumulada</t>
  </si>
  <si>
    <t>Saldo del fondo</t>
  </si>
  <si>
    <t>Saldo disponible</t>
  </si>
  <si>
    <t>Saldo disponible neto de retención de impuestos de Allianz</t>
  </si>
  <si>
    <t>Jetta Volkswagen</t>
  </si>
  <si>
    <t>Pago inicial</t>
  </si>
  <si>
    <t>Servicio adicional</t>
  </si>
  <si>
    <t>Crédito Automotriz VOLKSWAGEN</t>
  </si>
  <si>
    <t>Crédito Empresarial BBVA</t>
  </si>
  <si>
    <t>Natanael Emiliano Muñoz Ochoa</t>
  </si>
  <si>
    <t>Cetes 2018</t>
  </si>
  <si>
    <t>Inflación 2018</t>
  </si>
  <si>
    <t>Tasa Real 2018</t>
  </si>
  <si>
    <t>Cetes 2019</t>
  </si>
  <si>
    <t>Inflación 2019</t>
  </si>
  <si>
    <t>Tasa Real 2019</t>
  </si>
  <si>
    <t>Cetes 2020</t>
  </si>
  <si>
    <t>Inflación 2020</t>
  </si>
  <si>
    <t>Tasa Real 2020</t>
  </si>
  <si>
    <t>Cetes 2021</t>
  </si>
  <si>
    <t>Inflación 2021</t>
  </si>
  <si>
    <t>Tasa Real 2021</t>
  </si>
  <si>
    <t>Cetes 2022</t>
  </si>
  <si>
    <t>Inflación 2022</t>
  </si>
  <si>
    <t>Tasa Real 2022</t>
  </si>
  <si>
    <t>Cetes 2023</t>
  </si>
  <si>
    <t>Inflación 2023</t>
  </si>
  <si>
    <t>Tasa Real 2023</t>
  </si>
  <si>
    <t>Cetes 2024</t>
  </si>
  <si>
    <t>Inflación 2024</t>
  </si>
  <si>
    <t>Tasa Real 2024</t>
  </si>
  <si>
    <t>Mes</t>
  </si>
  <si>
    <t>Tasa Promedio Anual</t>
  </si>
  <si>
    <t>Tasa Efectiva Mensual</t>
  </si>
  <si>
    <t>Tasa Promedio</t>
  </si>
  <si>
    <t>Tasa Efectiva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</si>
  <si>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</si>
  <si>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</si>
  <si>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</si>
  <si>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</si>
  <si>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</si>
  <si>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</si>
  <si>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</si>
  <si>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</si>
  <si>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</si>
  <si>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</si>
  <si>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</si>
  <si>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</si>
  <si>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</si>
  <si>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 xml:space="preserve">Anual </t>
  </si>
  <si>
    <t>Acumulada a 6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</si>
</sst>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000%"/>
    <numFmt numFmtId="166" formatCode="_-* #,##0.00_-;\-* #,##0.00_-;_-* &quot;-&quot;??_-;_-@"/>
    <numFmt numFmtId="167" formatCode="_-* #,##0.0000_-;\-* #,##0.0000_-;_-* &quot;-&quot;??_-;_-@_-"/>
    <numFmt numFmtId="168" formatCode="0.000%"/>
  </numFmts>
  <fonts count="12">
    <font>
      <sz val="11"/>
      <color rgb="FF000000"/>
      <name val="Arial"/>
      <scheme val="minor"/>
    </font>
    <font>
      <i/>
      <sz val="11"/>
      <color theme="1"/>
      <name val="Aptos Narrow"/>
    </font>
    <font>
      <b/>
      <sz val="11"/>
      <color rgb="FFFFFFFF"/>
      <name val="Arial"/>
    </font>
    <font>
      <i/>
      <sz val="11"/>
      <color theme="1"/>
      <name val="Arial"/>
    </font>
    <font>
      <b/>
      <sz val="11"/>
      <color theme="1"/>
      <name val="Arial"/>
    </font>
    <font>
      <sz val="11"/>
      <name val="Arial"/>
    </font>
    <font>
      <b/>
      <sz val="11"/>
      <color theme="1"/>
      <name val="Aptos Narrow"/>
    </font>
    <font>
      <sz val="11"/>
      <color theme="1"/>
      <name val="Aptos Narrow"/>
    </font>
    <font>
      <sz val="11"/>
      <color theme="1"/>
      <name val="Arial"/>
    </font>
    <font>
      <sz val="11"/>
      <color theme="1"/>
      <name val="Arial"/>
      <scheme val="minor"/>
    </font>
    <font>
      <sz val="11"/>
      <color rgb="FF000000"/>
      <name val="Arial"/>
      <scheme val="minor"/>
    </font>
    <font>
      <b/>
      <sz val="11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rgb="FF1C4587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499984740745262"/>
        <bgColor rgb="FF980000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/>
        <bgColor rgb="FF3D85C6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8">
    <xf numFmtId="0" fontId="0" fillId="0" borderId="0" xfId="0" applyFont="1" applyAlignment="1"/>
    <xf numFmtId="164" fontId="1" fillId="0" borderId="0" xfId="0" applyNumberFormat="1" applyFont="1"/>
    <xf numFmtId="0" fontId="3" fillId="0" borderId="0" xfId="0" applyFont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164" fontId="1" fillId="0" borderId="4" xfId="0" applyNumberFormat="1" applyFont="1" applyBorder="1"/>
    <xf numFmtId="0" fontId="3" fillId="0" borderId="4" xfId="0" applyFont="1" applyBorder="1" applyAlignment="1">
      <alignment horizontal="right"/>
    </xf>
    <xf numFmtId="165" fontId="1" fillId="0" borderId="0" xfId="0" applyNumberFormat="1" applyFont="1"/>
    <xf numFmtId="164" fontId="6" fillId="0" borderId="1" xfId="0" applyNumberFormat="1" applyFont="1" applyBorder="1"/>
    <xf numFmtId="164" fontId="3" fillId="0" borderId="4" xfId="0" applyNumberFormat="1" applyFont="1" applyBorder="1" applyAlignment="1">
      <alignment horizontal="right"/>
    </xf>
    <xf numFmtId="0" fontId="6" fillId="0" borderId="1" xfId="0" applyFont="1" applyBorder="1"/>
    <xf numFmtId="9" fontId="3" fillId="0" borderId="4" xfId="0" applyNumberFormat="1" applyFont="1" applyBorder="1" applyAlignment="1">
      <alignment horizontal="right"/>
    </xf>
    <xf numFmtId="10" fontId="1" fillId="0" borderId="0" xfId="0" applyNumberFormat="1" applyFont="1"/>
    <xf numFmtId="166" fontId="1" fillId="0" borderId="4" xfId="0" applyNumberFormat="1" applyFont="1" applyBorder="1"/>
    <xf numFmtId="166" fontId="1" fillId="0" borderId="0" xfId="0" applyNumberFormat="1" applyFont="1"/>
    <xf numFmtId="166" fontId="6" fillId="0" borderId="1" xfId="0" applyNumberFormat="1" applyFont="1" applyBorder="1"/>
    <xf numFmtId="8" fontId="1" fillId="0" borderId="4" xfId="0" applyNumberFormat="1" applyFont="1" applyBorder="1"/>
    <xf numFmtId="8" fontId="1" fillId="0" borderId="0" xfId="0" applyNumberFormat="1" applyFont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8" fontId="8" fillId="0" borderId="4" xfId="0" applyNumberFormat="1" applyFont="1" applyBorder="1" applyAlignment="1">
      <alignment horizontal="center" vertical="center"/>
    </xf>
    <xf numFmtId="164" fontId="9" fillId="0" borderId="0" xfId="0" applyNumberFormat="1" applyFont="1"/>
    <xf numFmtId="8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/>
    <xf numFmtId="8" fontId="7" fillId="0" borderId="0" xfId="0" applyNumberFormat="1" applyFont="1"/>
    <xf numFmtId="0" fontId="8" fillId="0" borderId="0" xfId="0" applyFont="1" applyAlignment="1">
      <alignment horizontal="center" vertical="center"/>
    </xf>
    <xf numFmtId="164" fontId="1" fillId="0" borderId="5" xfId="0" applyNumberFormat="1" applyFont="1" applyBorder="1"/>
    <xf numFmtId="164" fontId="1" fillId="0" borderId="7" xfId="0" applyNumberFormat="1" applyFont="1" applyBorder="1"/>
    <xf numFmtId="10" fontId="1" fillId="0" borderId="7" xfId="0" applyNumberFormat="1" applyFont="1" applyBorder="1"/>
    <xf numFmtId="164" fontId="0" fillId="0" borderId="6" xfId="0" applyNumberFormat="1" applyFont="1" applyBorder="1" applyAlignment="1"/>
    <xf numFmtId="14" fontId="8" fillId="0" borderId="4" xfId="0" applyNumberFormat="1" applyFont="1" applyBorder="1" applyAlignment="1">
      <alignment horizontal="center"/>
    </xf>
    <xf numFmtId="164" fontId="1" fillId="0" borderId="6" xfId="0" applyNumberFormat="1" applyFont="1" applyBorder="1"/>
    <xf numFmtId="8" fontId="1" fillId="0" borderId="0" xfId="0" applyNumberFormat="1" applyFont="1" applyBorder="1"/>
    <xf numFmtId="166" fontId="1" fillId="0" borderId="5" xfId="0" applyNumberFormat="1" applyFont="1" applyBorder="1"/>
    <xf numFmtId="8" fontId="1" fillId="0" borderId="6" xfId="0" applyNumberFormat="1" applyFont="1" applyBorder="1"/>
    <xf numFmtId="0" fontId="8" fillId="0" borderId="5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44" fontId="0" fillId="0" borderId="6" xfId="1" applyFont="1" applyBorder="1" applyAlignment="1">
      <alignment horizontal="right" indent="1"/>
    </xf>
    <xf numFmtId="10" fontId="0" fillId="0" borderId="6" xfId="3" applyNumberFormat="1" applyFont="1" applyBorder="1" applyAlignment="1">
      <alignment vertical="center" wrapText="1"/>
    </xf>
    <xf numFmtId="165" fontId="0" fillId="0" borderId="6" xfId="3" applyNumberFormat="1" applyFont="1" applyBorder="1" applyAlignment="1">
      <alignment vertical="center" wrapText="1"/>
    </xf>
    <xf numFmtId="167" fontId="11" fillId="0" borderId="6" xfId="2" applyNumberFormat="1" applyFont="1" applyBorder="1" applyAlignment="1">
      <alignment vertical="center" wrapText="1"/>
    </xf>
    <xf numFmtId="10" fontId="0" fillId="0" borderId="6" xfId="0" applyNumberFormat="1" applyBorder="1" applyAlignment="1">
      <alignment vertical="center" wrapText="1"/>
    </xf>
    <xf numFmtId="168" fontId="0" fillId="0" borderId="6" xfId="3" applyNumberFormat="1" applyFont="1" applyBorder="1" applyAlignment="1">
      <alignment vertical="center" wrapText="1"/>
    </xf>
    <xf numFmtId="10" fontId="0" fillId="0" borderId="6" xfId="3" applyNumberFormat="1" applyFont="1" applyBorder="1"/>
    <xf numFmtId="167" fontId="11" fillId="0" borderId="6" xfId="2" applyNumberFormat="1" applyFont="1" applyBorder="1"/>
    <xf numFmtId="9" fontId="11" fillId="0" borderId="6" xfId="3" applyFont="1" applyBorder="1"/>
    <xf numFmtId="10" fontId="11" fillId="0" borderId="6" xfId="3" applyNumberFormat="1" applyFont="1" applyBorder="1"/>
    <xf numFmtId="165" fontId="11" fillId="0" borderId="6" xfId="3" applyNumberFormat="1" applyFont="1" applyBorder="1"/>
    <xf numFmtId="0" fontId="11" fillId="8" borderId="6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vertical="center" wrapText="1"/>
    </xf>
    <xf numFmtId="0" fontId="0" fillId="9" borderId="6" xfId="0" applyFill="1" applyBorder="1"/>
    <xf numFmtId="0" fontId="0" fillId="8" borderId="1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10" fontId="0" fillId="9" borderId="11" xfId="3" applyNumberFormat="1" applyFont="1" applyFill="1" applyBorder="1" applyAlignment="1">
      <alignment horizontal="center"/>
    </xf>
    <xf numFmtId="10" fontId="0" fillId="9" borderId="10" xfId="3" applyNumberFormat="1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/>
    </xf>
    <xf numFmtId="8" fontId="6" fillId="0" borderId="1" xfId="0" applyNumberFormat="1" applyFont="1" applyBorder="1"/>
    <xf numFmtId="0" fontId="5" fillId="0" borderId="2" xfId="0" applyFont="1" applyBorder="1"/>
    <xf numFmtId="0" fontId="5" fillId="0" borderId="3" xfId="0" applyFont="1" applyBorder="1"/>
    <xf numFmtId="0" fontId="2" fillId="6" borderId="0" xfId="0" applyFont="1" applyFill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0" borderId="1" xfId="0" applyFont="1" applyBorder="1"/>
    <xf numFmtId="0" fontId="2" fillId="2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2" fillId="4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0" fillId="7" borderId="0" xfId="0" applyFont="1" applyFill="1" applyAlignment="1"/>
    <xf numFmtId="164" fontId="6" fillId="0" borderId="1" xfId="0" applyNumberFormat="1" applyFont="1" applyBorder="1"/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Z1002"/>
  <sheetViews>
    <sheetView tabSelected="1" workbookViewId="0">
      <selection activeCell="AV4" sqref="AV4:AV16"/>
    </sheetView>
  </sheetViews>
  <sheetFormatPr baseColWidth="10" defaultColWidth="12.625" defaultRowHeight="15" customHeight="1"/>
  <cols>
    <col min="1" max="2" width="10.75" customWidth="1"/>
    <col min="3" max="3" width="29.375" customWidth="1"/>
    <col min="4" max="4" width="16.625" customWidth="1"/>
    <col min="5" max="5" width="13" customWidth="1"/>
    <col min="6" max="6" width="16" customWidth="1"/>
    <col min="7" max="7" width="19.625" customWidth="1"/>
    <col min="8" max="8" width="16.375" customWidth="1"/>
    <col min="9" max="9" width="10.75" customWidth="1"/>
    <col min="10" max="10" width="31.75" customWidth="1"/>
    <col min="11" max="11" width="25.625" customWidth="1"/>
    <col min="12" max="12" width="17.25" customWidth="1"/>
    <col min="13" max="13" width="15.25" customWidth="1"/>
    <col min="14" max="14" width="15" customWidth="1"/>
    <col min="15" max="15" width="21.375" customWidth="1"/>
    <col min="16" max="16" width="19.875" customWidth="1"/>
    <col min="17" max="19" width="10.75" customWidth="1"/>
    <col min="20" max="23" width="14.375" customWidth="1"/>
    <col min="24" max="24" width="34.875" customWidth="1"/>
    <col min="25" max="25" width="30.375" customWidth="1"/>
    <col min="26" max="26" width="14.375" customWidth="1"/>
  </cols>
  <sheetData>
    <row r="2" spans="2:52" ht="14.25" customHeight="1">
      <c r="Q2" s="1"/>
      <c r="R2" s="75" t="s">
        <v>43</v>
      </c>
      <c r="S2" s="75"/>
      <c r="T2" s="65"/>
      <c r="U2" s="74" t="s">
        <v>44</v>
      </c>
      <c r="V2" s="74" t="s">
        <v>45</v>
      </c>
      <c r="W2" s="75" t="s">
        <v>46</v>
      </c>
      <c r="X2" s="75"/>
      <c r="Y2" s="65"/>
      <c r="Z2" s="74" t="s">
        <v>47</v>
      </c>
      <c r="AA2" s="74" t="s">
        <v>48</v>
      </c>
      <c r="AB2" s="75" t="s">
        <v>49</v>
      </c>
      <c r="AC2" s="75"/>
      <c r="AD2" s="65"/>
      <c r="AE2" s="74" t="s">
        <v>50</v>
      </c>
      <c r="AF2" s="74" t="s">
        <v>51</v>
      </c>
      <c r="AG2" s="75" t="s">
        <v>52</v>
      </c>
      <c r="AH2" s="75"/>
      <c r="AI2" s="65"/>
      <c r="AJ2" s="74" t="s">
        <v>53</v>
      </c>
      <c r="AK2" s="74" t="s">
        <v>54</v>
      </c>
      <c r="AL2" s="75" t="s">
        <v>55</v>
      </c>
      <c r="AM2" s="75"/>
      <c r="AN2" s="65"/>
      <c r="AO2" s="74" t="s">
        <v>56</v>
      </c>
      <c r="AP2" s="74" t="s">
        <v>57</v>
      </c>
      <c r="AQ2" s="74" t="s">
        <v>58</v>
      </c>
      <c r="AR2" s="74"/>
      <c r="AS2" s="66"/>
      <c r="AT2" s="74" t="s">
        <v>59</v>
      </c>
      <c r="AU2" s="74" t="s">
        <v>60</v>
      </c>
      <c r="AV2" s="75" t="s">
        <v>61</v>
      </c>
      <c r="AW2" s="75"/>
      <c r="AX2" s="65"/>
      <c r="AY2" s="74" t="s">
        <v>62</v>
      </c>
      <c r="AZ2" s="74" t="s">
        <v>63</v>
      </c>
    </row>
    <row r="3" spans="2:52" ht="14.25" customHeight="1">
      <c r="B3" s="82" t="s">
        <v>40</v>
      </c>
      <c r="C3" s="83"/>
      <c r="D3" s="83"/>
      <c r="E3" s="83"/>
      <c r="F3" s="83"/>
      <c r="G3" s="83"/>
      <c r="H3" s="83"/>
      <c r="J3" s="84" t="s">
        <v>41</v>
      </c>
      <c r="K3" s="85"/>
      <c r="L3" s="85"/>
      <c r="M3" s="85"/>
      <c r="N3" s="85"/>
      <c r="O3" s="85"/>
      <c r="P3" s="85"/>
      <c r="Q3" s="1"/>
      <c r="R3" s="67" t="s">
        <v>64</v>
      </c>
      <c r="S3" s="67" t="s">
        <v>65</v>
      </c>
      <c r="T3" s="67" t="s">
        <v>66</v>
      </c>
      <c r="U3" s="74"/>
      <c r="V3" s="74"/>
      <c r="W3" s="67" t="s">
        <v>64</v>
      </c>
      <c r="X3" s="67" t="s">
        <v>67</v>
      </c>
      <c r="Y3" s="67" t="s">
        <v>66</v>
      </c>
      <c r="Z3" s="74"/>
      <c r="AA3" s="74"/>
      <c r="AB3" s="67" t="s">
        <v>64</v>
      </c>
      <c r="AC3" s="67" t="s">
        <v>67</v>
      </c>
      <c r="AD3" s="67" t="s">
        <v>68</v>
      </c>
      <c r="AE3" s="74"/>
      <c r="AF3" s="74"/>
      <c r="AG3" s="67" t="s">
        <v>64</v>
      </c>
      <c r="AH3" s="67" t="s">
        <v>67</v>
      </c>
      <c r="AI3" s="67" t="s">
        <v>68</v>
      </c>
      <c r="AJ3" s="74"/>
      <c r="AK3" s="74"/>
      <c r="AL3" s="67" t="s">
        <v>64</v>
      </c>
      <c r="AM3" s="67" t="s">
        <v>67</v>
      </c>
      <c r="AN3" s="67" t="s">
        <v>68</v>
      </c>
      <c r="AO3" s="74"/>
      <c r="AP3" s="74"/>
      <c r="AQ3" s="67" t="s">
        <v>64</v>
      </c>
      <c r="AR3" s="67" t="s">
        <v>67</v>
      </c>
      <c r="AS3" s="67" t="s">
        <v>68</v>
      </c>
      <c r="AT3" s="74"/>
      <c r="AU3" s="74"/>
      <c r="AV3" s="67" t="s">
        <v>64</v>
      </c>
      <c r="AW3" s="67" t="s">
        <v>67</v>
      </c>
      <c r="AX3" s="67" t="s">
        <v>68</v>
      </c>
      <c r="AY3" s="74"/>
      <c r="AZ3" s="74"/>
    </row>
    <row r="4" spans="2:52" ht="14.25" customHeight="1">
      <c r="B4" s="83"/>
      <c r="C4" s="83"/>
      <c r="D4" s="83"/>
      <c r="E4" s="83"/>
      <c r="F4" s="83"/>
      <c r="G4" s="83"/>
      <c r="H4" s="83"/>
      <c r="J4" s="85"/>
      <c r="K4" s="85"/>
      <c r="L4" s="85"/>
      <c r="M4" s="85"/>
      <c r="N4" s="85"/>
      <c r="O4" s="85"/>
      <c r="P4" s="85"/>
      <c r="Q4" s="1"/>
      <c r="R4" s="68" t="s">
        <v>69</v>
      </c>
      <c r="S4" s="55">
        <v>7.2499999999999995E-2</v>
      </c>
      <c r="T4" s="56">
        <f t="shared" ref="T4:T15" si="0">S4*(30/360)</f>
        <v>6.0416666666666657E-3</v>
      </c>
      <c r="U4" s="55">
        <v>5.3E-3</v>
      </c>
      <c r="V4" s="57">
        <f t="shared" ref="V4:V15" si="1">(1+T4)/(1+U4)-1</f>
        <v>7.377565569148814E-4</v>
      </c>
      <c r="W4" s="68" t="s">
        <v>69</v>
      </c>
      <c r="X4" s="58">
        <v>7.9500000000000001E-2</v>
      </c>
      <c r="Y4" s="56">
        <f t="shared" ref="Y4:Y15" si="2">X4*(30/360)</f>
        <v>6.6249999999999998E-3</v>
      </c>
      <c r="Z4" s="59">
        <v>8.9999999999999998E-4</v>
      </c>
      <c r="AA4" s="57">
        <f t="shared" ref="AA4:AA15" si="3">(1+Y4)/(1+Z4)-1</f>
        <v>5.7198521330803498E-3</v>
      </c>
      <c r="AB4" s="68" t="s">
        <v>69</v>
      </c>
      <c r="AC4" s="58">
        <v>7.1199999999999999E-2</v>
      </c>
      <c r="AD4" s="56">
        <f t="shared" ref="AD4:AD15" si="4">AC4*(30/360)</f>
        <v>5.933333333333333E-3</v>
      </c>
      <c r="AE4" s="55">
        <v>4.7999999999999996E-3</v>
      </c>
      <c r="AF4" s="57">
        <f t="shared" ref="AF4:AF15" si="5">(1+AD4)/(1+AE4)-1</f>
        <v>1.1279193205946392E-3</v>
      </c>
      <c r="AG4" s="68" t="s">
        <v>69</v>
      </c>
      <c r="AH4" s="60">
        <v>4.2200000000000001E-2</v>
      </c>
      <c r="AI4" s="56">
        <f t="shared" ref="AI4:AI15" si="6">AH4*(30/360)</f>
        <v>3.5166666666666666E-3</v>
      </c>
      <c r="AJ4" s="55">
        <v>8.6E-3</v>
      </c>
      <c r="AK4" s="57">
        <f t="shared" ref="AK4:AK15" si="7">(1+AI4)/(1+AJ4)-1</f>
        <v>-5.0399894242845189E-3</v>
      </c>
      <c r="AL4" s="68" t="s">
        <v>69</v>
      </c>
      <c r="AM4" s="60">
        <v>5.5300000000000002E-2</v>
      </c>
      <c r="AN4" s="56">
        <f t="shared" ref="AN4:AN15" si="8">AM4*(30/360)</f>
        <v>4.6083333333333332E-3</v>
      </c>
      <c r="AO4" s="60">
        <v>5.8999999999999999E-3</v>
      </c>
      <c r="AP4" s="57">
        <f t="shared" ref="AP4:AP15" si="9">(1+AN4)/(1+AO4)-1</f>
        <v>-1.284090532524762E-3</v>
      </c>
      <c r="AQ4" s="68" t="s">
        <v>69</v>
      </c>
      <c r="AR4" s="60">
        <v>0.1061</v>
      </c>
      <c r="AS4" s="56">
        <f t="shared" ref="AS4:AS15" si="10">AR4*(30/360)</f>
        <v>8.8416666666666661E-3</v>
      </c>
      <c r="AT4" s="60">
        <v>6.7999999999999996E-3</v>
      </c>
      <c r="AU4" s="57">
        <f t="shared" ref="AU4:AU15" si="11">(1+AS4)/(1+AT4)-1</f>
        <v>2.0278771023705122E-3</v>
      </c>
      <c r="AV4" s="68" t="s">
        <v>69</v>
      </c>
      <c r="AW4" s="60">
        <v>0.1129</v>
      </c>
      <c r="AX4" s="56">
        <f t="shared" ref="AX4:AX15" si="12">AW4*(30/360)</f>
        <v>9.4083333333333328E-3</v>
      </c>
      <c r="AY4" s="60">
        <v>8.8999999999999999E-3</v>
      </c>
      <c r="AZ4" s="61">
        <f t="shared" ref="AZ4:AZ15" si="13">(1+AX4)/(1+AY4)-1</f>
        <v>5.0384907655209865E-4</v>
      </c>
    </row>
    <row r="5" spans="2:52" ht="14.25" customHeight="1">
      <c r="B5" s="81" t="s">
        <v>37</v>
      </c>
      <c r="C5" s="77"/>
      <c r="D5" s="77"/>
      <c r="E5" s="77"/>
      <c r="F5" s="77"/>
      <c r="G5" s="78"/>
      <c r="H5" s="5">
        <v>486070.3</v>
      </c>
      <c r="J5" s="81" t="s">
        <v>37</v>
      </c>
      <c r="K5" s="77"/>
      <c r="L5" s="77"/>
      <c r="M5" s="77"/>
      <c r="N5" s="77"/>
      <c r="O5" s="78"/>
      <c r="P5" s="5">
        <v>486070.3</v>
      </c>
      <c r="Q5" s="1"/>
      <c r="R5" s="68" t="s">
        <v>70</v>
      </c>
      <c r="S5" s="55">
        <v>7.3999999999999996E-2</v>
      </c>
      <c r="T5" s="56">
        <f t="shared" si="0"/>
        <v>6.1666666666666658E-3</v>
      </c>
      <c r="U5" s="55">
        <v>3.8E-3</v>
      </c>
      <c r="V5" s="57">
        <f t="shared" si="1"/>
        <v>2.357707378627838E-3</v>
      </c>
      <c r="W5" s="68" t="s">
        <v>70</v>
      </c>
      <c r="X5" s="58">
        <v>7.9299999999999995E-2</v>
      </c>
      <c r="Y5" s="56">
        <f t="shared" si="2"/>
        <v>6.6083333333333324E-3</v>
      </c>
      <c r="Z5" s="59">
        <v>-2.9999999999999997E-4</v>
      </c>
      <c r="AA5" s="57">
        <f t="shared" si="3"/>
        <v>6.9104064552698574E-3</v>
      </c>
      <c r="AB5" s="68" t="s">
        <v>70</v>
      </c>
      <c r="AC5" s="58">
        <v>6.9599999999999995E-2</v>
      </c>
      <c r="AD5" s="56">
        <f t="shared" si="4"/>
        <v>5.7999999999999996E-3</v>
      </c>
      <c r="AE5" s="55">
        <v>4.1999999999999997E-3</v>
      </c>
      <c r="AF5" s="57">
        <f t="shared" si="5"/>
        <v>1.593308105954927E-3</v>
      </c>
      <c r="AG5" s="68" t="s">
        <v>70</v>
      </c>
      <c r="AH5" s="60">
        <v>4.1200000000000001E-2</v>
      </c>
      <c r="AI5" s="56">
        <f t="shared" si="6"/>
        <v>3.4333333333333334E-3</v>
      </c>
      <c r="AJ5" s="55">
        <v>6.3E-3</v>
      </c>
      <c r="AK5" s="57">
        <f t="shared" si="7"/>
        <v>-2.8487197323527891E-3</v>
      </c>
      <c r="AL5" s="68" t="s">
        <v>70</v>
      </c>
      <c r="AM5" s="60">
        <v>5.8700000000000002E-2</v>
      </c>
      <c r="AN5" s="56">
        <f t="shared" si="8"/>
        <v>4.8916666666666666E-3</v>
      </c>
      <c r="AO5" s="60">
        <v>8.3000000000000001E-3</v>
      </c>
      <c r="AP5" s="57">
        <f t="shared" si="9"/>
        <v>-3.3802770339513843E-3</v>
      </c>
      <c r="AQ5" s="68" t="s">
        <v>70</v>
      </c>
      <c r="AR5" s="60">
        <v>0.10920000000000001</v>
      </c>
      <c r="AS5" s="56">
        <f t="shared" si="10"/>
        <v>9.1000000000000004E-3</v>
      </c>
      <c r="AT5" s="60">
        <v>5.5999999999999999E-3</v>
      </c>
      <c r="AU5" s="57">
        <f t="shared" si="11"/>
        <v>3.4805091487668527E-3</v>
      </c>
      <c r="AV5" s="68" t="s">
        <v>70</v>
      </c>
      <c r="AW5" s="60">
        <v>0.1105</v>
      </c>
      <c r="AX5" s="56">
        <f t="shared" si="12"/>
        <v>9.2083333333333323E-3</v>
      </c>
      <c r="AY5" s="60">
        <v>8.9999999999999998E-4</v>
      </c>
      <c r="AZ5" s="61">
        <f t="shared" si="13"/>
        <v>8.300862557031996E-3</v>
      </c>
    </row>
    <row r="6" spans="2:52" ht="14.25" customHeight="1">
      <c r="B6" s="81" t="s">
        <v>38</v>
      </c>
      <c r="C6" s="77"/>
      <c r="D6" s="77"/>
      <c r="E6" s="77"/>
      <c r="F6" s="77"/>
      <c r="G6" s="78"/>
      <c r="H6" s="39">
        <v>199944.26</v>
      </c>
      <c r="J6" s="81" t="s">
        <v>38</v>
      </c>
      <c r="K6" s="77"/>
      <c r="L6" s="77"/>
      <c r="M6" s="77"/>
      <c r="N6" s="77"/>
      <c r="O6" s="78"/>
      <c r="P6" s="39">
        <v>199944.26</v>
      </c>
      <c r="Q6" s="7"/>
      <c r="R6" s="68" t="s">
        <v>71</v>
      </c>
      <c r="S6" s="55">
        <v>7.4700000000000003E-2</v>
      </c>
      <c r="T6" s="56">
        <f t="shared" si="0"/>
        <v>6.2249999999999996E-3</v>
      </c>
      <c r="U6" s="55">
        <v>3.2000000000000002E-3</v>
      </c>
      <c r="V6" s="57">
        <f t="shared" si="1"/>
        <v>3.0153508771928461E-3</v>
      </c>
      <c r="W6" s="68" t="s">
        <v>71</v>
      </c>
      <c r="X6" s="58">
        <v>8.0199999999999994E-2</v>
      </c>
      <c r="Y6" s="56">
        <f t="shared" si="2"/>
        <v>6.6833333333333328E-3</v>
      </c>
      <c r="Z6" s="59">
        <v>3.8999999999999998E-3</v>
      </c>
      <c r="AA6" s="57">
        <f t="shared" si="3"/>
        <v>2.7725205033701794E-3</v>
      </c>
      <c r="AB6" s="68" t="s">
        <v>71</v>
      </c>
      <c r="AC6" s="58">
        <v>6.8099999999999994E-2</v>
      </c>
      <c r="AD6" s="56">
        <f t="shared" si="4"/>
        <v>5.6749999999999995E-3</v>
      </c>
      <c r="AE6" s="55">
        <v>-5.0000000000000001E-4</v>
      </c>
      <c r="AF6" s="57">
        <f t="shared" si="5"/>
        <v>6.178089044522217E-3</v>
      </c>
      <c r="AG6" s="68" t="s">
        <v>71</v>
      </c>
      <c r="AH6" s="60">
        <v>4.0500000000000001E-2</v>
      </c>
      <c r="AI6" s="56">
        <f t="shared" si="6"/>
        <v>3.375E-3</v>
      </c>
      <c r="AJ6" s="55">
        <v>8.3000000000000001E-3</v>
      </c>
      <c r="AK6" s="57">
        <f t="shared" si="7"/>
        <v>-4.8844589903799251E-3</v>
      </c>
      <c r="AL6" s="68" t="s">
        <v>71</v>
      </c>
      <c r="AM6" s="60">
        <v>6.3100000000000003E-2</v>
      </c>
      <c r="AN6" s="56">
        <f t="shared" si="8"/>
        <v>5.2583333333333336E-3</v>
      </c>
      <c r="AO6" s="60">
        <v>9.9000000000000008E-3</v>
      </c>
      <c r="AP6" s="57">
        <f t="shared" si="9"/>
        <v>-4.5961646367627118E-3</v>
      </c>
      <c r="AQ6" s="68" t="s">
        <v>71</v>
      </c>
      <c r="AR6" s="60">
        <v>0.1123</v>
      </c>
      <c r="AS6" s="56">
        <f t="shared" si="10"/>
        <v>9.3583333333333331E-3</v>
      </c>
      <c r="AT6" s="60">
        <v>2.7000000000000001E-3</v>
      </c>
      <c r="AU6" s="57">
        <f t="shared" si="11"/>
        <v>6.6404042418803932E-3</v>
      </c>
      <c r="AV6" s="68" t="s">
        <v>71</v>
      </c>
      <c r="AW6" s="60">
        <v>0.11020000000000001</v>
      </c>
      <c r="AX6" s="56">
        <f t="shared" si="12"/>
        <v>9.1833333333333333E-3</v>
      </c>
      <c r="AY6" s="60">
        <v>2.8999999999999998E-3</v>
      </c>
      <c r="AZ6" s="61">
        <f t="shared" si="13"/>
        <v>6.2651643566988824E-3</v>
      </c>
    </row>
    <row r="7" spans="2:52" ht="14.25" customHeight="1">
      <c r="B7" s="81" t="s">
        <v>3</v>
      </c>
      <c r="C7" s="77"/>
      <c r="D7" s="77"/>
      <c r="E7" s="77"/>
      <c r="F7" s="77"/>
      <c r="G7" s="77"/>
      <c r="H7" s="42">
        <f>H5-H6</f>
        <v>286126.03999999998</v>
      </c>
      <c r="J7" s="81" t="s">
        <v>3</v>
      </c>
      <c r="K7" s="77"/>
      <c r="L7" s="77"/>
      <c r="M7" s="77"/>
      <c r="N7" s="77"/>
      <c r="O7" s="77"/>
      <c r="P7" s="42">
        <f>P5-P6</f>
        <v>286126.03999999998</v>
      </c>
      <c r="Q7" s="1"/>
      <c r="R7" s="68" t="s">
        <v>72</v>
      </c>
      <c r="S7" s="55">
        <v>7.46E-2</v>
      </c>
      <c r="T7" s="56">
        <f t="shared" si="0"/>
        <v>6.2166666666666663E-3</v>
      </c>
      <c r="U7" s="55">
        <v>-3.3999999999999998E-3</v>
      </c>
      <c r="V7" s="57">
        <f t="shared" si="1"/>
        <v>9.6494748812629982E-3</v>
      </c>
      <c r="W7" s="68" t="s">
        <v>72</v>
      </c>
      <c r="X7" s="58">
        <v>7.7799999999999994E-2</v>
      </c>
      <c r="Y7" s="56">
        <f t="shared" si="2"/>
        <v>6.4833333333333323E-3</v>
      </c>
      <c r="Z7" s="59">
        <v>5.0000000000000001E-4</v>
      </c>
      <c r="AA7" s="57">
        <f t="shared" si="3"/>
        <v>5.9803431617526659E-3</v>
      </c>
      <c r="AB7" s="68" t="s">
        <v>72</v>
      </c>
      <c r="AC7" s="58">
        <v>6.0900000000000003E-2</v>
      </c>
      <c r="AD7" s="56">
        <f t="shared" si="4"/>
        <v>5.0749999999999997E-3</v>
      </c>
      <c r="AE7" s="55">
        <v>-1.01E-2</v>
      </c>
      <c r="AF7" s="57">
        <f t="shared" si="5"/>
        <v>1.5329831296090557E-2</v>
      </c>
      <c r="AG7" s="68" t="s">
        <v>72</v>
      </c>
      <c r="AH7" s="60">
        <v>4.07E-2</v>
      </c>
      <c r="AI7" s="56">
        <f t="shared" si="6"/>
        <v>3.3916666666666665E-3</v>
      </c>
      <c r="AJ7" s="55">
        <v>3.3E-3</v>
      </c>
      <c r="AK7" s="57">
        <f t="shared" si="7"/>
        <v>9.1365161633216729E-5</v>
      </c>
      <c r="AL7" s="68" t="s">
        <v>72</v>
      </c>
      <c r="AM7" s="60">
        <v>6.5600000000000006E-2</v>
      </c>
      <c r="AN7" s="56">
        <f t="shared" si="8"/>
        <v>5.4666666666666665E-3</v>
      </c>
      <c r="AO7" s="60">
        <v>5.4000000000000003E-3</v>
      </c>
      <c r="AP7" s="57">
        <f t="shared" si="9"/>
        <v>6.630860022549534E-5</v>
      </c>
      <c r="AQ7" s="68" t="s">
        <v>72</v>
      </c>
      <c r="AR7" s="60">
        <v>0.1129</v>
      </c>
      <c r="AS7" s="56">
        <f t="shared" si="10"/>
        <v>9.4083333333333328E-3</v>
      </c>
      <c r="AT7" s="60">
        <v>-2.0000000000000001E-4</v>
      </c>
      <c r="AU7" s="57">
        <f t="shared" si="11"/>
        <v>9.6102553844101823E-3</v>
      </c>
      <c r="AV7" s="68" t="s">
        <v>72</v>
      </c>
      <c r="AW7" s="60">
        <v>0.10970000000000001</v>
      </c>
      <c r="AX7" s="56">
        <f t="shared" si="12"/>
        <v>9.141666666666666E-3</v>
      </c>
      <c r="AY7" s="60">
        <v>2E-3</v>
      </c>
      <c r="AZ7" s="61">
        <f t="shared" si="13"/>
        <v>7.1274118429807132E-3</v>
      </c>
    </row>
    <row r="8" spans="2:52" ht="14.25" customHeight="1">
      <c r="B8" s="81" t="s">
        <v>5</v>
      </c>
      <c r="C8" s="77"/>
      <c r="D8" s="77"/>
      <c r="E8" s="77"/>
      <c r="F8" s="77"/>
      <c r="G8" s="78"/>
      <c r="H8" s="40">
        <v>15452.25</v>
      </c>
      <c r="J8" s="81" t="s">
        <v>5</v>
      </c>
      <c r="K8" s="77"/>
      <c r="L8" s="77"/>
      <c r="M8" s="77"/>
      <c r="N8" s="77"/>
      <c r="O8" s="78"/>
      <c r="P8" s="40">
        <v>15452.25</v>
      </c>
      <c r="Q8" s="1"/>
      <c r="R8" s="68" t="s">
        <v>73</v>
      </c>
      <c r="S8" s="55">
        <v>7.51E-2</v>
      </c>
      <c r="T8" s="56">
        <f t="shared" si="0"/>
        <v>6.2583333333333328E-3</v>
      </c>
      <c r="U8" s="55">
        <v>-1.6000000000000001E-3</v>
      </c>
      <c r="V8" s="57">
        <f t="shared" si="1"/>
        <v>7.8709268162393542E-3</v>
      </c>
      <c r="W8" s="68" t="s">
        <v>73</v>
      </c>
      <c r="X8" s="58">
        <v>8.0699999999999994E-2</v>
      </c>
      <c r="Y8" s="56">
        <f t="shared" si="2"/>
        <v>6.7249999999999992E-3</v>
      </c>
      <c r="Z8" s="59">
        <v>-2.8999999999999998E-3</v>
      </c>
      <c r="AA8" s="57">
        <f t="shared" si="3"/>
        <v>9.6529936816769357E-3</v>
      </c>
      <c r="AB8" s="68" t="s">
        <v>73</v>
      </c>
      <c r="AC8" s="58">
        <v>5.4699999999999999E-2</v>
      </c>
      <c r="AD8" s="56">
        <f t="shared" si="4"/>
        <v>4.5583333333333326E-3</v>
      </c>
      <c r="AE8" s="55">
        <v>3.8E-3</v>
      </c>
      <c r="AF8" s="57">
        <f t="shared" si="5"/>
        <v>7.5546257554637286E-4</v>
      </c>
      <c r="AG8" s="68" t="s">
        <v>73</v>
      </c>
      <c r="AH8" s="60">
        <v>4.0599999999999997E-2</v>
      </c>
      <c r="AI8" s="56">
        <f t="shared" si="6"/>
        <v>3.3833333333333328E-3</v>
      </c>
      <c r="AJ8" s="55">
        <v>2E-3</v>
      </c>
      <c r="AK8" s="57">
        <f t="shared" si="7"/>
        <v>1.3805721889554867E-3</v>
      </c>
      <c r="AL8" s="68" t="s">
        <v>73</v>
      </c>
      <c r="AM8" s="60">
        <v>6.9099999999999995E-2</v>
      </c>
      <c r="AN8" s="56">
        <f t="shared" si="8"/>
        <v>5.7583333333333323E-3</v>
      </c>
      <c r="AO8" s="60">
        <v>1.8E-3</v>
      </c>
      <c r="AP8" s="57">
        <f t="shared" si="9"/>
        <v>3.9512211352896731E-3</v>
      </c>
      <c r="AQ8" s="68" t="s">
        <v>73</v>
      </c>
      <c r="AR8" s="60">
        <v>0.1132</v>
      </c>
      <c r="AS8" s="56">
        <f t="shared" si="10"/>
        <v>9.4333333333333318E-3</v>
      </c>
      <c r="AT8" s="60">
        <v>-2.2000000000000001E-3</v>
      </c>
      <c r="AU8" s="57">
        <f t="shared" si="11"/>
        <v>1.1658983096144881E-2</v>
      </c>
      <c r="AV8" s="68" t="s">
        <v>73</v>
      </c>
      <c r="AW8" s="60">
        <v>0.1099</v>
      </c>
      <c r="AX8" s="56">
        <f t="shared" si="12"/>
        <v>9.1583333333333326E-3</v>
      </c>
      <c r="AY8" s="60">
        <v>-1.9E-3</v>
      </c>
      <c r="AZ8" s="61">
        <f t="shared" si="13"/>
        <v>1.10793841632435E-2</v>
      </c>
    </row>
    <row r="9" spans="2:52" ht="14.25" customHeight="1">
      <c r="B9" s="81" t="s">
        <v>8</v>
      </c>
      <c r="C9" s="77"/>
      <c r="D9" s="77"/>
      <c r="E9" s="77"/>
      <c r="F9" s="77"/>
      <c r="G9" s="78"/>
      <c r="H9" s="39">
        <v>9369.34</v>
      </c>
      <c r="J9" s="81" t="s">
        <v>8</v>
      </c>
      <c r="K9" s="77"/>
      <c r="L9" s="77"/>
      <c r="M9" s="77"/>
      <c r="N9" s="77"/>
      <c r="O9" s="78"/>
      <c r="P9" s="39">
        <v>9369.34</v>
      </c>
      <c r="Q9" s="1"/>
      <c r="R9" s="68" t="s">
        <v>74</v>
      </c>
      <c r="S9" s="55">
        <v>7.6399999999999996E-2</v>
      </c>
      <c r="T9" s="56">
        <f t="shared" si="0"/>
        <v>6.3666666666666663E-3</v>
      </c>
      <c r="U9" s="55">
        <v>3.8999999999999998E-3</v>
      </c>
      <c r="V9" s="57">
        <f t="shared" si="1"/>
        <v>2.4570840389148696E-3</v>
      </c>
      <c r="W9" s="68" t="s">
        <v>74</v>
      </c>
      <c r="X9" s="58">
        <v>8.2500000000000004E-2</v>
      </c>
      <c r="Y9" s="56">
        <f t="shared" si="2"/>
        <v>6.875E-3</v>
      </c>
      <c r="Z9" s="59">
        <v>5.9999999999999995E-4</v>
      </c>
      <c r="AA9" s="57">
        <f t="shared" si="3"/>
        <v>6.2712372576454456E-3</v>
      </c>
      <c r="AB9" s="68" t="s">
        <v>74</v>
      </c>
      <c r="AC9" s="58">
        <v>5.0599999999999999E-2</v>
      </c>
      <c r="AD9" s="56">
        <f t="shared" si="4"/>
        <v>4.2166666666666663E-3</v>
      </c>
      <c r="AE9" s="55">
        <v>5.4999999999999997E-3</v>
      </c>
      <c r="AF9" s="57">
        <f t="shared" si="5"/>
        <v>-1.2763136084866789E-3</v>
      </c>
      <c r="AG9" s="68" t="s">
        <v>74</v>
      </c>
      <c r="AH9" s="60">
        <v>4.02E-2</v>
      </c>
      <c r="AI9" s="56">
        <f t="shared" si="6"/>
        <v>3.3499999999999997E-3</v>
      </c>
      <c r="AJ9" s="55">
        <v>5.3E-3</v>
      </c>
      <c r="AK9" s="57">
        <f t="shared" si="7"/>
        <v>-1.9397194867204481E-3</v>
      </c>
      <c r="AL9" s="68" t="s">
        <v>74</v>
      </c>
      <c r="AM9" s="60">
        <v>7.3099999999999998E-2</v>
      </c>
      <c r="AN9" s="56">
        <f t="shared" si="8"/>
        <v>6.0916666666666662E-3</v>
      </c>
      <c r="AO9" s="60">
        <v>8.3999999999999995E-3</v>
      </c>
      <c r="AP9" s="57">
        <f t="shared" si="9"/>
        <v>-2.2891048525717217E-3</v>
      </c>
      <c r="AQ9" s="68" t="s">
        <v>74</v>
      </c>
      <c r="AR9" s="60">
        <v>0.1116</v>
      </c>
      <c r="AS9" s="56">
        <f t="shared" si="10"/>
        <v>9.2999999999999992E-3</v>
      </c>
      <c r="AT9" s="60">
        <v>1E-3</v>
      </c>
      <c r="AU9" s="57">
        <f t="shared" si="11"/>
        <v>8.2917082917084439E-3</v>
      </c>
      <c r="AV9" s="68" t="s">
        <v>74</v>
      </c>
      <c r="AW9" s="60">
        <v>0.10970000000000001</v>
      </c>
      <c r="AX9" s="56">
        <f t="shared" si="12"/>
        <v>9.141666666666666E-3</v>
      </c>
      <c r="AY9" s="60">
        <v>3.8E-3</v>
      </c>
      <c r="AZ9" s="61">
        <f t="shared" si="13"/>
        <v>5.32144517500166E-3</v>
      </c>
    </row>
    <row r="10" spans="2:52" ht="14.25" customHeight="1">
      <c r="B10" s="81" t="s">
        <v>39</v>
      </c>
      <c r="C10" s="77"/>
      <c r="D10" s="77"/>
      <c r="E10" s="77"/>
      <c r="F10" s="77"/>
      <c r="G10" s="77"/>
      <c r="H10" s="54">
        <v>6652.18</v>
      </c>
      <c r="J10" s="81" t="s">
        <v>10</v>
      </c>
      <c r="K10" s="77"/>
      <c r="L10" s="77"/>
      <c r="M10" s="77"/>
      <c r="N10" s="77"/>
      <c r="O10" s="77"/>
      <c r="P10" s="44">
        <f>P6+P7+P8+P9</f>
        <v>510891.89</v>
      </c>
      <c r="Q10" s="1"/>
      <c r="R10" s="68" t="s">
        <v>75</v>
      </c>
      <c r="S10" s="55">
        <v>7.7299999999999994E-2</v>
      </c>
      <c r="T10" s="56">
        <f t="shared" si="0"/>
        <v>6.4416666666666659E-3</v>
      </c>
      <c r="U10" s="55">
        <v>5.4000000000000003E-3</v>
      </c>
      <c r="V10" s="57">
        <f t="shared" si="1"/>
        <v>1.0360718785225043E-3</v>
      </c>
      <c r="W10" s="68" t="s">
        <v>75</v>
      </c>
      <c r="X10" s="58">
        <v>8.14E-2</v>
      </c>
      <c r="Y10" s="56">
        <f t="shared" si="2"/>
        <v>6.7833333333333331E-3</v>
      </c>
      <c r="Z10" s="59">
        <v>3.8E-3</v>
      </c>
      <c r="AA10" s="57">
        <f t="shared" si="3"/>
        <v>2.9720395829182511E-3</v>
      </c>
      <c r="AB10" s="68" t="s">
        <v>75</v>
      </c>
      <c r="AC10" s="58">
        <v>4.82E-2</v>
      </c>
      <c r="AD10" s="56">
        <f t="shared" si="4"/>
        <v>4.0166666666666666E-3</v>
      </c>
      <c r="AE10" s="55">
        <v>6.6E-3</v>
      </c>
      <c r="AF10" s="57">
        <f t="shared" si="5"/>
        <v>-2.5663951255050499E-3</v>
      </c>
      <c r="AG10" s="68" t="s">
        <v>75</v>
      </c>
      <c r="AH10" s="60">
        <v>4.3200000000000002E-2</v>
      </c>
      <c r="AI10" s="56">
        <f t="shared" si="6"/>
        <v>3.5999999999999999E-3</v>
      </c>
      <c r="AJ10" s="55">
        <v>5.8999999999999999E-3</v>
      </c>
      <c r="AK10" s="57">
        <f t="shared" si="7"/>
        <v>-2.2865095933989332E-3</v>
      </c>
      <c r="AL10" s="68" t="s">
        <v>75</v>
      </c>
      <c r="AM10" s="60">
        <v>7.7600000000000002E-2</v>
      </c>
      <c r="AN10" s="56">
        <f t="shared" si="8"/>
        <v>6.4666666666666666E-3</v>
      </c>
      <c r="AO10" s="60">
        <v>7.4000000000000003E-3</v>
      </c>
      <c r="AP10" s="57">
        <f t="shared" si="9"/>
        <v>-9.2647740056928107E-4</v>
      </c>
      <c r="AQ10" s="68" t="s">
        <v>75</v>
      </c>
      <c r="AR10" s="60">
        <v>0.11219999999999999</v>
      </c>
      <c r="AS10" s="56">
        <f t="shared" si="10"/>
        <v>9.3499999999999989E-3</v>
      </c>
      <c r="AT10" s="60">
        <v>4.7999999999999996E-3</v>
      </c>
      <c r="AU10" s="57">
        <f t="shared" si="11"/>
        <v>4.528264331210341E-3</v>
      </c>
      <c r="AV10" s="68" t="s">
        <v>75</v>
      </c>
      <c r="AW10" s="60">
        <v>0.10920000000000001</v>
      </c>
      <c r="AX10" s="56">
        <f t="shared" si="12"/>
        <v>9.1000000000000004E-3</v>
      </c>
      <c r="AY10" s="60">
        <v>1.0500000000000001E-2</v>
      </c>
      <c r="AZ10" s="61">
        <f t="shared" si="13"/>
        <v>-1.3854527461650834E-3</v>
      </c>
    </row>
    <row r="11" spans="2:52" ht="14.25" customHeight="1">
      <c r="B11" s="81" t="s">
        <v>10</v>
      </c>
      <c r="C11" s="77"/>
      <c r="D11" s="77"/>
      <c r="E11" s="77"/>
      <c r="F11" s="77"/>
      <c r="G11" s="77"/>
      <c r="H11" s="44">
        <f>H7+H8+H9+H10</f>
        <v>317599.81</v>
      </c>
      <c r="J11" s="81" t="s">
        <v>13</v>
      </c>
      <c r="K11" s="77"/>
      <c r="L11" s="77"/>
      <c r="M11" s="77"/>
      <c r="N11" s="77"/>
      <c r="O11" s="77"/>
      <c r="P11" s="41">
        <v>0.17580000000000001</v>
      </c>
      <c r="Q11" s="1"/>
      <c r="R11" s="68" t="s">
        <v>76</v>
      </c>
      <c r="S11" s="55">
        <v>7.7299999999999994E-2</v>
      </c>
      <c r="T11" s="56">
        <f t="shared" si="0"/>
        <v>6.4416666666666659E-3</v>
      </c>
      <c r="U11" s="55">
        <v>5.7999999999999996E-3</v>
      </c>
      <c r="V11" s="57">
        <f t="shared" si="1"/>
        <v>6.3796646119174127E-4</v>
      </c>
      <c r="W11" s="68" t="s">
        <v>76</v>
      </c>
      <c r="X11" s="58">
        <v>8.0100000000000005E-2</v>
      </c>
      <c r="Y11" s="56">
        <f t="shared" si="2"/>
        <v>6.6750000000000004E-3</v>
      </c>
      <c r="Z11" s="59">
        <v>-2.0000000000000001E-4</v>
      </c>
      <c r="AA11" s="57">
        <f t="shared" si="3"/>
        <v>6.8763752750549134E-3</v>
      </c>
      <c r="AB11" s="68" t="s">
        <v>76</v>
      </c>
      <c r="AC11" s="58">
        <v>4.4900000000000002E-2</v>
      </c>
      <c r="AD11" s="56">
        <f t="shared" si="4"/>
        <v>3.7416666666666666E-3</v>
      </c>
      <c r="AE11" s="55">
        <v>3.8999999999999998E-3</v>
      </c>
      <c r="AF11" s="57">
        <f t="shared" si="5"/>
        <v>-1.5771823222754389E-4</v>
      </c>
      <c r="AG11" s="68" t="s">
        <v>76</v>
      </c>
      <c r="AH11" s="60">
        <v>4.4600000000000001E-2</v>
      </c>
      <c r="AI11" s="56">
        <f t="shared" si="6"/>
        <v>3.7166666666666667E-3</v>
      </c>
      <c r="AJ11" s="55">
        <v>1.9E-3</v>
      </c>
      <c r="AK11" s="57">
        <f t="shared" si="7"/>
        <v>1.8132215457296041E-3</v>
      </c>
      <c r="AL11" s="68" t="s">
        <v>76</v>
      </c>
      <c r="AM11" s="60">
        <v>8.2500000000000004E-2</v>
      </c>
      <c r="AN11" s="56">
        <f t="shared" si="8"/>
        <v>6.875E-3</v>
      </c>
      <c r="AO11" s="60">
        <v>7.0000000000000001E-3</v>
      </c>
      <c r="AP11" s="57">
        <f t="shared" si="9"/>
        <v>-1.2413108242292914E-4</v>
      </c>
      <c r="AQ11" s="68" t="s">
        <v>76</v>
      </c>
      <c r="AR11" s="60">
        <v>0.1116</v>
      </c>
      <c r="AS11" s="56">
        <f t="shared" si="10"/>
        <v>9.2999999999999992E-3</v>
      </c>
      <c r="AT11" s="60">
        <v>5.4999999999999997E-3</v>
      </c>
      <c r="AU11" s="57">
        <f t="shared" si="11"/>
        <v>3.7792143212331819E-3</v>
      </c>
      <c r="AV11" s="68" t="s">
        <v>76</v>
      </c>
      <c r="AW11" s="60">
        <v>0.1076</v>
      </c>
      <c r="AX11" s="56">
        <f t="shared" si="12"/>
        <v>8.9666666666666662E-3</v>
      </c>
      <c r="AY11" s="60">
        <v>1E-4</v>
      </c>
      <c r="AZ11" s="61">
        <f t="shared" si="13"/>
        <v>8.8657800886577931E-3</v>
      </c>
    </row>
    <row r="12" spans="2:52" ht="14.25" customHeight="1">
      <c r="B12" s="81" t="s">
        <v>13</v>
      </c>
      <c r="C12" s="77"/>
      <c r="D12" s="77"/>
      <c r="E12" s="77"/>
      <c r="F12" s="77"/>
      <c r="G12" s="77"/>
      <c r="H12" s="41">
        <v>0.18490000000000001</v>
      </c>
      <c r="J12" s="81" t="s">
        <v>15</v>
      </c>
      <c r="K12" s="77"/>
      <c r="L12" s="77"/>
      <c r="M12" s="77"/>
      <c r="N12" s="77"/>
      <c r="O12" s="78"/>
      <c r="P12" s="41">
        <f>((0.1758)/365)*30</f>
        <v>1.4449315068493151E-2</v>
      </c>
      <c r="Q12" s="7"/>
      <c r="R12" s="68" t="s">
        <v>77</v>
      </c>
      <c r="S12" s="55">
        <v>7.6899999999999996E-2</v>
      </c>
      <c r="T12" s="56">
        <f t="shared" si="0"/>
        <v>6.4083333333333327E-3</v>
      </c>
      <c r="U12" s="55">
        <v>4.1999999999999997E-3</v>
      </c>
      <c r="V12" s="57">
        <f t="shared" si="1"/>
        <v>2.1990971254066682E-3</v>
      </c>
      <c r="W12" s="68" t="s">
        <v>77</v>
      </c>
      <c r="X12" s="58">
        <v>7.7200000000000005E-2</v>
      </c>
      <c r="Y12" s="56">
        <f t="shared" si="2"/>
        <v>6.4333333333333334E-3</v>
      </c>
      <c r="Z12" s="59">
        <v>2.5999999999999999E-3</v>
      </c>
      <c r="AA12" s="57">
        <f t="shared" si="3"/>
        <v>3.8233925128001722E-3</v>
      </c>
      <c r="AB12" s="68" t="s">
        <v>77</v>
      </c>
      <c r="AC12" s="58">
        <v>4.3799999999999999E-2</v>
      </c>
      <c r="AD12" s="56">
        <f t="shared" si="4"/>
        <v>3.6499999999999996E-3</v>
      </c>
      <c r="AE12" s="55">
        <v>2.3E-3</v>
      </c>
      <c r="AF12" s="57">
        <f t="shared" si="5"/>
        <v>1.3469021251122371E-3</v>
      </c>
      <c r="AG12" s="68" t="s">
        <v>77</v>
      </c>
      <c r="AH12" s="60">
        <v>4.5499999999999999E-2</v>
      </c>
      <c r="AI12" s="56">
        <f t="shared" si="6"/>
        <v>3.7916666666666663E-3</v>
      </c>
      <c r="AJ12" s="55">
        <v>6.1999999999999998E-3</v>
      </c>
      <c r="AK12" s="57">
        <f t="shared" si="7"/>
        <v>-2.3934936725634737E-3</v>
      </c>
      <c r="AL12" s="68" t="s">
        <v>77</v>
      </c>
      <c r="AM12" s="60">
        <v>8.6999999999999994E-2</v>
      </c>
      <c r="AN12" s="56">
        <f t="shared" si="8"/>
        <v>7.2499999999999995E-3</v>
      </c>
      <c r="AO12" s="60">
        <v>6.1999999999999998E-3</v>
      </c>
      <c r="AP12" s="57">
        <f t="shared" si="9"/>
        <v>1.0435301132976083E-3</v>
      </c>
      <c r="AQ12" s="68" t="s">
        <v>77</v>
      </c>
      <c r="AR12" s="60">
        <v>0.1108</v>
      </c>
      <c r="AS12" s="56">
        <f t="shared" si="10"/>
        <v>9.233333333333333E-3</v>
      </c>
      <c r="AT12" s="60">
        <v>4.4000000000000003E-3</v>
      </c>
      <c r="AU12" s="57">
        <f t="shared" si="11"/>
        <v>4.8121598300812085E-3</v>
      </c>
      <c r="AV12" s="68" t="s">
        <v>77</v>
      </c>
      <c r="AW12" s="60">
        <v>0.10440000000000001</v>
      </c>
      <c r="AX12" s="56">
        <f t="shared" si="12"/>
        <v>8.6999999999999994E-3</v>
      </c>
      <c r="AY12" s="60">
        <v>5.0000000000000001E-4</v>
      </c>
      <c r="AZ12" s="61">
        <f t="shared" si="13"/>
        <v>8.1959020489754675E-3</v>
      </c>
    </row>
    <row r="13" spans="2:52" ht="14.25" customHeight="1">
      <c r="B13" s="81" t="s">
        <v>15</v>
      </c>
      <c r="C13" s="77"/>
      <c r="D13" s="77"/>
      <c r="E13" s="77"/>
      <c r="F13" s="77"/>
      <c r="G13" s="78"/>
      <c r="H13" s="41">
        <f>((0.1849)/365)*30</f>
        <v>1.5197260273972604E-2</v>
      </c>
      <c r="J13" s="81" t="s">
        <v>18</v>
      </c>
      <c r="K13" s="77"/>
      <c r="L13" s="77"/>
      <c r="M13" s="77"/>
      <c r="N13" s="77"/>
      <c r="O13" s="78"/>
      <c r="P13" s="46">
        <v>60</v>
      </c>
      <c r="Q13" s="12"/>
      <c r="R13" s="68" t="s">
        <v>78</v>
      </c>
      <c r="S13" s="55">
        <v>7.6899999999999996E-2</v>
      </c>
      <c r="T13" s="56">
        <f t="shared" si="0"/>
        <v>6.4083333333333327E-3</v>
      </c>
      <c r="U13" s="55">
        <v>5.1999999999999998E-3</v>
      </c>
      <c r="V13" s="57">
        <f t="shared" si="1"/>
        <v>1.2020825043108641E-3</v>
      </c>
      <c r="W13" s="68" t="s">
        <v>78</v>
      </c>
      <c r="X13" s="58">
        <v>7.6600000000000001E-2</v>
      </c>
      <c r="Y13" s="56">
        <f t="shared" si="2"/>
        <v>6.3833333333333329E-3</v>
      </c>
      <c r="Z13" s="59">
        <v>5.4000000000000003E-3</v>
      </c>
      <c r="AA13" s="57">
        <f t="shared" si="3"/>
        <v>9.7805185332533462E-4</v>
      </c>
      <c r="AB13" s="68" t="s">
        <v>78</v>
      </c>
      <c r="AC13" s="58">
        <v>4.2000000000000003E-2</v>
      </c>
      <c r="AD13" s="56">
        <f t="shared" si="4"/>
        <v>3.5000000000000001E-3</v>
      </c>
      <c r="AE13" s="55">
        <v>6.1000000000000004E-3</v>
      </c>
      <c r="AF13" s="57">
        <f t="shared" si="5"/>
        <v>-2.5842361594273777E-3</v>
      </c>
      <c r="AG13" s="68" t="s">
        <v>78</v>
      </c>
      <c r="AH13" s="60">
        <v>4.8399999999999999E-2</v>
      </c>
      <c r="AI13" s="56">
        <f t="shared" si="6"/>
        <v>4.0333333333333332E-3</v>
      </c>
      <c r="AJ13" s="55">
        <v>8.3999999999999995E-3</v>
      </c>
      <c r="AK13" s="57">
        <f t="shared" si="7"/>
        <v>-4.3302922120851406E-3</v>
      </c>
      <c r="AL13" s="68" t="s">
        <v>78</v>
      </c>
      <c r="AM13" s="60">
        <v>8.9300000000000004E-2</v>
      </c>
      <c r="AN13" s="56">
        <f t="shared" si="8"/>
        <v>7.4416666666666667E-3</v>
      </c>
      <c r="AO13" s="60">
        <v>5.7000000000000002E-3</v>
      </c>
      <c r="AP13" s="57">
        <f t="shared" si="9"/>
        <v>1.7317954327000784E-3</v>
      </c>
      <c r="AQ13" s="68" t="s">
        <v>78</v>
      </c>
      <c r="AR13" s="60">
        <v>0.1108</v>
      </c>
      <c r="AS13" s="56">
        <f t="shared" si="10"/>
        <v>9.233333333333333E-3</v>
      </c>
      <c r="AT13" s="60">
        <v>3.8E-3</v>
      </c>
      <c r="AU13" s="57">
        <f t="shared" si="11"/>
        <v>5.4127648269908235E-3</v>
      </c>
      <c r="AV13" s="68" t="s">
        <v>78</v>
      </c>
      <c r="AW13" s="60">
        <v>0.1024</v>
      </c>
      <c r="AX13" s="56">
        <f t="shared" si="12"/>
        <v>8.5333333333333337E-3</v>
      </c>
      <c r="AY13" s="60">
        <v>5.4999999999999997E-3</v>
      </c>
      <c r="AZ13" s="61">
        <f t="shared" si="13"/>
        <v>3.0167412564228169E-3</v>
      </c>
    </row>
    <row r="14" spans="2:52" ht="14.25" customHeight="1">
      <c r="B14" s="81" t="s">
        <v>18</v>
      </c>
      <c r="C14" s="77"/>
      <c r="D14" s="77"/>
      <c r="E14" s="77"/>
      <c r="F14" s="77"/>
      <c r="G14" s="78"/>
      <c r="H14" s="13">
        <v>60</v>
      </c>
      <c r="J14" s="81" t="s">
        <v>21</v>
      </c>
      <c r="K14" s="77"/>
      <c r="L14" s="77"/>
      <c r="M14" s="77"/>
      <c r="N14" s="77"/>
      <c r="O14" s="77"/>
      <c r="P14" s="47">
        <f>PMT(P12,P13,P10)</f>
        <v>-12790.338921384999</v>
      </c>
      <c r="Q14" s="14"/>
      <c r="R14" s="68" t="s">
        <v>79</v>
      </c>
      <c r="S14" s="55">
        <v>7.8299999999999995E-2</v>
      </c>
      <c r="T14" s="56">
        <f t="shared" si="0"/>
        <v>6.5249999999999996E-3</v>
      </c>
      <c r="U14" s="55">
        <v>8.5000000000000006E-3</v>
      </c>
      <c r="V14" s="57">
        <f t="shared" si="1"/>
        <v>-1.9583539910759118E-3</v>
      </c>
      <c r="W14" s="68" t="s">
        <v>79</v>
      </c>
      <c r="X14" s="58">
        <v>7.4700000000000003E-2</v>
      </c>
      <c r="Y14" s="56">
        <f t="shared" si="2"/>
        <v>6.2249999999999996E-3</v>
      </c>
      <c r="Z14" s="59">
        <v>8.0999999999999996E-3</v>
      </c>
      <c r="AA14" s="57">
        <f t="shared" si="3"/>
        <v>-1.8599345303046411E-3</v>
      </c>
      <c r="AB14" s="68" t="s">
        <v>79</v>
      </c>
      <c r="AC14" s="58">
        <v>4.2299999999999997E-2</v>
      </c>
      <c r="AD14" s="56">
        <f t="shared" si="4"/>
        <v>3.5249999999999995E-3</v>
      </c>
      <c r="AE14" s="55">
        <v>8.0000000000000004E-4</v>
      </c>
      <c r="AF14" s="57">
        <f t="shared" si="5"/>
        <v>2.7228217426060741E-3</v>
      </c>
      <c r="AG14" s="68" t="s">
        <v>79</v>
      </c>
      <c r="AH14" s="60">
        <v>5.0500000000000003E-2</v>
      </c>
      <c r="AI14" s="56">
        <f t="shared" si="6"/>
        <v>4.208333333333333E-3</v>
      </c>
      <c r="AJ14" s="55">
        <v>1.14E-2</v>
      </c>
      <c r="AK14" s="57">
        <f t="shared" si="7"/>
        <v>-7.1106057609914286E-3</v>
      </c>
      <c r="AL14" s="68" t="s">
        <v>79</v>
      </c>
      <c r="AM14" s="60">
        <v>9.4200000000000006E-2</v>
      </c>
      <c r="AN14" s="56">
        <f t="shared" si="8"/>
        <v>7.8499999999999993E-3</v>
      </c>
      <c r="AO14" s="60">
        <v>5.7999999999999996E-3</v>
      </c>
      <c r="AP14" s="57">
        <f t="shared" si="9"/>
        <v>2.0381785643268646E-3</v>
      </c>
      <c r="AQ14" s="68" t="s">
        <v>79</v>
      </c>
      <c r="AR14" s="60">
        <v>0.1089</v>
      </c>
      <c r="AS14" s="56">
        <f t="shared" si="10"/>
        <v>9.0749999999999997E-3</v>
      </c>
      <c r="AT14" s="60">
        <v>6.4000000000000003E-3</v>
      </c>
      <c r="AU14" s="57">
        <f t="shared" si="11"/>
        <v>2.6579888712241484E-3</v>
      </c>
      <c r="AV14" s="68" t="s">
        <v>79</v>
      </c>
      <c r="AW14" s="60">
        <v>0.10050000000000001</v>
      </c>
      <c r="AX14" s="56">
        <f t="shared" si="12"/>
        <v>8.3750000000000005E-3</v>
      </c>
      <c r="AY14" s="60">
        <v>4.4000000000000003E-3</v>
      </c>
      <c r="AZ14" s="61">
        <f t="shared" si="13"/>
        <v>3.9575866188770181E-3</v>
      </c>
    </row>
    <row r="15" spans="2:52" ht="14.25" customHeight="1">
      <c r="B15" s="81" t="s">
        <v>21</v>
      </c>
      <c r="C15" s="77"/>
      <c r="D15" s="77"/>
      <c r="E15" s="77"/>
      <c r="F15" s="77"/>
      <c r="G15" s="78"/>
      <c r="H15" s="16">
        <f>PMT(H13,H14,H11)</f>
        <v>-8105.9011512824554</v>
      </c>
      <c r="P15" s="45"/>
      <c r="Q15" s="17"/>
      <c r="R15" s="68" t="s">
        <v>80</v>
      </c>
      <c r="S15" s="55">
        <v>8.0199999999999994E-2</v>
      </c>
      <c r="T15" s="56">
        <f t="shared" si="0"/>
        <v>6.6833333333333328E-3</v>
      </c>
      <c r="U15" s="55">
        <v>7.0000000000000001E-3</v>
      </c>
      <c r="V15" s="57">
        <f t="shared" si="1"/>
        <v>-3.1446540880486484E-4</v>
      </c>
      <c r="W15" s="68" t="s">
        <v>80</v>
      </c>
      <c r="X15" s="58">
        <v>7.1199999999999999E-2</v>
      </c>
      <c r="Y15" s="56">
        <f t="shared" si="2"/>
        <v>5.933333333333333E-3</v>
      </c>
      <c r="Z15" s="59">
        <v>5.5999999999999999E-3</v>
      </c>
      <c r="AA15" s="57">
        <f t="shared" si="3"/>
        <v>3.3147706178726644E-4</v>
      </c>
      <c r="AB15" s="68" t="s">
        <v>80</v>
      </c>
      <c r="AC15" s="58">
        <v>4.2700000000000002E-2</v>
      </c>
      <c r="AD15" s="56">
        <f t="shared" si="4"/>
        <v>3.5583333333333335E-3</v>
      </c>
      <c r="AE15" s="55">
        <v>3.8E-3</v>
      </c>
      <c r="AF15" s="57">
        <f t="shared" si="5"/>
        <v>-2.4075180978944122E-4</v>
      </c>
      <c r="AG15" s="68" t="s">
        <v>80</v>
      </c>
      <c r="AH15" s="60">
        <v>5.2900000000000003E-2</v>
      </c>
      <c r="AI15" s="56">
        <f t="shared" si="6"/>
        <v>4.4083333333333335E-3</v>
      </c>
      <c r="AJ15" s="55">
        <v>3.5999999999999999E-3</v>
      </c>
      <c r="AK15" s="57">
        <f t="shared" si="7"/>
        <v>8.0543377175490427E-4</v>
      </c>
      <c r="AL15" s="68" t="s">
        <v>80</v>
      </c>
      <c r="AM15" s="60">
        <v>9.9599999999999994E-2</v>
      </c>
      <c r="AN15" s="56">
        <f t="shared" si="8"/>
        <v>8.2999999999999984E-3</v>
      </c>
      <c r="AO15" s="60">
        <v>3.8E-3</v>
      </c>
      <c r="AP15" s="57">
        <f t="shared" si="9"/>
        <v>4.4829647340107748E-3</v>
      </c>
      <c r="AQ15" s="68" t="s">
        <v>80</v>
      </c>
      <c r="AR15" s="60">
        <v>0.11210000000000001</v>
      </c>
      <c r="AS15" s="56">
        <f t="shared" si="10"/>
        <v>9.3416666666666665E-3</v>
      </c>
      <c r="AT15" s="60">
        <v>7.1000000000000004E-3</v>
      </c>
      <c r="AU15" s="57">
        <f t="shared" si="11"/>
        <v>2.2258630390890044E-3</v>
      </c>
      <c r="AV15" s="68" t="s">
        <v>80</v>
      </c>
      <c r="AW15" s="60">
        <v>9.8500000000000004E-2</v>
      </c>
      <c r="AX15" s="56">
        <f t="shared" si="12"/>
        <v>8.2083333333333331E-3</v>
      </c>
      <c r="AY15" s="60">
        <v>3.8E-3</v>
      </c>
      <c r="AZ15" s="61">
        <f t="shared" si="13"/>
        <v>4.3916450820216113E-3</v>
      </c>
    </row>
    <row r="16" spans="2:52" ht="14.25" customHeight="1">
      <c r="R16" s="68" t="s">
        <v>81</v>
      </c>
      <c r="S16" s="62"/>
      <c r="T16" s="63">
        <f>((1+T4)*(1+T5)*(1+T6)*(1+T7)*(1+T8)*(1+T9)*(1+T10)*(1+T11)*(1+T12)*(1+T13)*(1+T14)*(1+T15)-1)</f>
        <v>7.8900381199132896E-2</v>
      </c>
      <c r="U16" s="63">
        <f>((1+U4)*(1+U5)*(1+U6)*(1+U7)*(1+U8)*(1+U9)*(1+U10)*(1+U11)*(1+U12)*(1+U13)*(1+U14)*(1+U15)-1)</f>
        <v>4.8274180466719718E-2</v>
      </c>
      <c r="V16" s="61">
        <f>((1+V4)*(1+V5)*(1+V6)*(1+V7)*(1+V8)*(1+V9)*(1+V10)*(1+V11)*(1+V12)*(1+V13)*(1+V14)*(1+V15)-1)</f>
        <v>2.9215830460288306E-2</v>
      </c>
      <c r="W16" s="69" t="s">
        <v>82</v>
      </c>
      <c r="X16" s="62"/>
      <c r="Y16" s="63">
        <f>((1+Y4)*(1+Y5)*(1+Y6)*(1+Y7)*(1+Y8)*(1+Y9)*(1+Y10)*(1+Y11)*(1+Y12)*(1+Y13)*(1+Y14)*(1+Y15)-1)</f>
        <v>8.1314838715053073E-2</v>
      </c>
      <c r="Z16" s="62">
        <f>((1+Z4)*(1+Z5)*(1+Z6)*(1+Z7)*(1+Z8)*(1+Z9)*(1+Z10)*(1+Z11)*(1+Z12)*(1+Z13)*(1+Z14)*(1+Z15)-1)</f>
        <v>2.8307320898592891E-2</v>
      </c>
      <c r="AA16" s="64">
        <f>((1+AA4)*(1+AA5)*(1+AA6)*(1+AA7)*(1+AA8)*(1+AA9)*(1+AA10)*(1+AA11)*(1+AA12)*(1+AA13)*(1+AA14)*(1+AA15)-1)</f>
        <v>5.1548322898391286E-2</v>
      </c>
      <c r="AB16" s="69" t="s">
        <v>82</v>
      </c>
      <c r="AC16" s="62"/>
      <c r="AD16" s="62">
        <f>((1+AD4)*(1+AD5)*(1+AD6)*(1+AD7)*(1+AD8)*(1+AD9)*(1+AD10)*(1+AD11)*(1+AD12)*(1+AD13)*(1+AD14)*(1+AD15)-1)</f>
        <v>5.4563897815210316E-2</v>
      </c>
      <c r="AE16" s="62">
        <f>((1+AE4)*(1+AE5)*(1+AE6)*(1+AE7)*(1+AE8)*(1+AE9)*(1+AE10)*(1+AE11)*(1+AE12)*(1+AE13)*(1+AE14)*(1+AE15)-1)</f>
        <v>3.1535028314635394E-2</v>
      </c>
      <c r="AF16" s="64">
        <f>((1+AF4)*(1+AF5)*(1+AF6)*(1+AF7)*(1+AF8)*(1+AF9)*(1+AF10)*(1+AF11)*(1+AF12)*(1+AF13)*(1+AF14)*(1+AF15)-1)</f>
        <v>2.2324854579297115E-2</v>
      </c>
      <c r="AG16" s="69" t="s">
        <v>82</v>
      </c>
      <c r="AH16" s="62"/>
      <c r="AI16" s="62">
        <f>((1+AI4)*(1+AI5)*(1+AI6)*(1+AI7)*(1+AI8)*(1+AI9)*(1+AI10)*(1+AI11)*(1+AI12)*(1+AI13)*(1+AI14)*(1+AI15)-1)</f>
        <v>4.5114447136971769E-2</v>
      </c>
      <c r="AJ16" s="63">
        <f>((1+AJ4)*(1+AJ5)*(1+AJ6)*(1+AJ7)*(1+AJ8)*(1+AJ9)*(1+AJ10)*(1+AJ11)*(1+AJ12)*(1+AJ13)*(1+AJ14)*(1+AJ15)-1)</f>
        <v>7.3520535994999969E-2</v>
      </c>
      <c r="AK16" s="64">
        <f>((1+AK4)*(1+AK5)*(1+AK6)*(1+AK7)*(1+AK8)*(1+AK9)*(1+AK10)*(1+AK11)*(1+AK12)*(1+AK13)*(1+AK14)*(1+AK15)-1)</f>
        <v>-2.6460685106224235E-2</v>
      </c>
      <c r="AL16" s="69" t="s">
        <v>82</v>
      </c>
      <c r="AM16" s="62"/>
      <c r="AN16" s="62">
        <f>((1+AN4)*(1+AN5)*(1+AN6)*(1+AN7)*(1+AN8)*(1+AN9)*(1+AN10)*(1+AN11)*(1+AN12)*(1+AN13)*(1+AN14)*(1+AN15)-1)</f>
        <v>7.8972505088753531E-2</v>
      </c>
      <c r="AO16" s="63">
        <f>((1+AO4)*(1+AO5)*(1+AO6)*(1+AO7)*(1+AO8)*(1+AO9)*(1+AO10)*(1+AO11)*(1+AO12)*(1+AO13)*(1+AO14)*(1+AO15)-1)</f>
        <v>7.8248085280643753E-2</v>
      </c>
      <c r="AP16" s="64">
        <f>((1+AP4)*(1+AP5)*(1+AP6)*(1+AP7)*(1+AP8)*(1+AP9)*(1+AP10)*(1+AP11)*(1+AP12)*(1+AP13)*(1+AP14)*(1+AP15)-1)</f>
        <v>6.7184891677452008E-4</v>
      </c>
      <c r="AQ16" s="69" t="s">
        <v>82</v>
      </c>
      <c r="AR16" s="62"/>
      <c r="AS16" s="63">
        <f>((1+AS4)*(1+AS5)*(1+AS6)*(1+AS7)*(1+AS8)*(1+AS9)*(1+AS10)*(1+AS11)*(1+AS12)*(1+AS13)*(1+AS14)*(1+AS15)-1)</f>
        <v>0.11679708609810446</v>
      </c>
      <c r="AT16" s="63">
        <f>((1+AT4)*(1+AT5)*(1+AT6)*(1+AT7)*(1+AT8)*(1+AT9)*(1+AT10)*(1+AT11)*(1+AT12)*(1+AT13)*(1+AT14)*(1+AT15)-1)</f>
        <v>4.6619969400425676E-2</v>
      </c>
      <c r="AU16" s="64">
        <f>((1+AU4)*(1+AU5)*(1+AU6)*(1+AU7)*(1+AU8)*(1+AU9)*(1+AU10)*(1+AU11)*(1+AU12)*(1+AU13)*(1+AU14)*(1+AU15)-1)</f>
        <v>6.7051192170431539E-2</v>
      </c>
      <c r="AV16" s="69" t="s">
        <v>82</v>
      </c>
      <c r="AW16" s="62"/>
      <c r="AX16" s="62">
        <f>((1+AX4)*(1+AX5)*(1+AX6)*(1+AX7)*(1+AX8)*(1+AX9)*(1+AX10)*(1+AX11)*(1+AX12)*(1+AX13)*(1+AX14)*(1+AX15)-1)</f>
        <v>0.11254356402795529</v>
      </c>
      <c r="AY16" s="63">
        <f>((1+AY4)*(1+AY5)*(1+AY6)*(1+AY7)*(1+AY8)*(1+AY9)*(1+AY10)*(1+AY11)*(1+AY12)*(1+AY13)*(1+AY14)*(1+AY15)-1)</f>
        <v>4.212117261983539E-2</v>
      </c>
      <c r="AZ16" s="64">
        <f>((1+AZ4)*(1+AZ5)*(1+AZ6)*(1+AZ7)*(1+AZ8)*(1+AZ9)*(1+AZ10)*(1+AZ11)*(1+AZ12)*(1+AZ13)*(1+AZ14)*(1+AZ15)-1)</f>
        <v>6.7576010600649328E-2</v>
      </c>
    </row>
    <row r="17" spans="2:25" ht="14.25" customHeight="1">
      <c r="X17" s="18"/>
      <c r="Y17" s="18"/>
    </row>
    <row r="18" spans="2:25" ht="14.25" customHeight="1">
      <c r="B18" s="82" t="s">
        <v>23</v>
      </c>
      <c r="C18" s="83"/>
      <c r="D18" s="83"/>
      <c r="E18" s="83"/>
      <c r="F18" s="83"/>
      <c r="G18" s="83"/>
      <c r="H18" s="83"/>
      <c r="J18" s="84" t="s">
        <v>23</v>
      </c>
      <c r="K18" s="85"/>
      <c r="L18" s="85"/>
      <c r="M18" s="85"/>
      <c r="N18" s="85"/>
      <c r="O18" s="85"/>
      <c r="P18" s="85"/>
      <c r="U18" s="70" t="s">
        <v>83</v>
      </c>
      <c r="V18" s="71"/>
      <c r="Y18" s="2"/>
    </row>
    <row r="19" spans="2:25" ht="14.25" customHeight="1">
      <c r="B19" s="83"/>
      <c r="C19" s="83"/>
      <c r="D19" s="83"/>
      <c r="E19" s="83"/>
      <c r="F19" s="83"/>
      <c r="G19" s="83"/>
      <c r="H19" s="83"/>
      <c r="J19" s="85"/>
      <c r="K19" s="85"/>
      <c r="L19" s="85"/>
      <c r="M19" s="85"/>
      <c r="N19" s="85"/>
      <c r="O19" s="85"/>
      <c r="P19" s="85"/>
      <c r="U19" s="72">
        <f>(1+'Esquemas de amortizaciones'!V16)*(1+'Esquemas de amortizaciones'!AA16)*(1+'Esquemas de amortizaciones'!AF16)*(1+'Esquemas de amortizaciones'!AK16)*(1+'Esquemas de amortizaciones'!AP16)*(1+'Esquemas de amortizaciones'!AU16)*(1+'Esquemas de amortizaciones'!AZ16)-1</f>
        <v>0.2278741330597569</v>
      </c>
      <c r="V19" s="73"/>
      <c r="Y19" s="2"/>
    </row>
    <row r="20" spans="2:25" ht="34.5" customHeight="1">
      <c r="B20" s="19" t="s">
        <v>24</v>
      </c>
      <c r="C20" s="19" t="s">
        <v>25</v>
      </c>
      <c r="D20" s="20" t="s">
        <v>26</v>
      </c>
      <c r="E20" s="20" t="s">
        <v>27</v>
      </c>
      <c r="F20" s="20" t="s">
        <v>28</v>
      </c>
      <c r="G20" s="19" t="s">
        <v>29</v>
      </c>
      <c r="H20" s="19" t="s">
        <v>30</v>
      </c>
      <c r="J20" s="21" t="s">
        <v>24</v>
      </c>
      <c r="K20" s="21" t="s">
        <v>25</v>
      </c>
      <c r="L20" s="22" t="s">
        <v>26</v>
      </c>
      <c r="M20" s="22" t="s">
        <v>27</v>
      </c>
      <c r="N20" s="22" t="s">
        <v>28</v>
      </c>
      <c r="O20" s="21" t="s">
        <v>29</v>
      </c>
      <c r="P20" s="21" t="s">
        <v>30</v>
      </c>
      <c r="Y20" s="24"/>
    </row>
    <row r="21" spans="2:25" ht="14.25" customHeight="1">
      <c r="B21" s="25">
        <v>1</v>
      </c>
      <c r="C21" s="43">
        <v>45710</v>
      </c>
      <c r="D21" s="26">
        <f>H11</f>
        <v>317599.81</v>
      </c>
      <c r="E21" s="27">
        <f t="shared" ref="E21:E80" si="14">H21-F21</f>
        <v>3279.2541757482086</v>
      </c>
      <c r="F21" s="26">
        <f t="shared" ref="F21:F80" si="15">D21*$H$13</f>
        <v>4826.6469755342468</v>
      </c>
      <c r="G21" s="27">
        <f>-H15</f>
        <v>8105.9011512824554</v>
      </c>
      <c r="H21" s="27">
        <f>-H15</f>
        <v>8105.9011512824554</v>
      </c>
      <c r="I21" s="28"/>
      <c r="J21" s="25">
        <v>1</v>
      </c>
      <c r="K21" s="43">
        <v>45710</v>
      </c>
      <c r="L21" s="26">
        <f>P10</f>
        <v>510891.89</v>
      </c>
      <c r="M21" s="27">
        <f t="shared" ref="M21:M80" si="16">P21-N21</f>
        <v>5408.3010368370533</v>
      </c>
      <c r="N21" s="26">
        <f t="shared" ref="N21:N52" si="17">L21*$P$12</f>
        <v>7382.0378845479454</v>
      </c>
      <c r="O21" s="27">
        <f>-P14</f>
        <v>12790.338921384999</v>
      </c>
      <c r="P21" s="27">
        <f>-P14</f>
        <v>12790.338921384999</v>
      </c>
      <c r="Y21" s="30"/>
    </row>
    <row r="22" spans="2:25" ht="14.25" customHeight="1">
      <c r="B22" s="25">
        <v>2</v>
      </c>
      <c r="C22" s="43">
        <v>45738</v>
      </c>
      <c r="D22" s="26">
        <f t="shared" ref="D22:D80" si="18">D21-E21</f>
        <v>314320.55582425179</v>
      </c>
      <c r="E22" s="27">
        <f t="shared" si="14"/>
        <v>3329.0898549615658</v>
      </c>
      <c r="F22" s="26">
        <f t="shared" si="15"/>
        <v>4776.8112963208896</v>
      </c>
      <c r="G22" s="27">
        <f t="shared" ref="G22:H22" si="19">+G21</f>
        <v>8105.9011512824554</v>
      </c>
      <c r="H22" s="27">
        <f t="shared" si="19"/>
        <v>8105.9011512824554</v>
      </c>
      <c r="I22" s="28"/>
      <c r="J22" s="25">
        <v>2</v>
      </c>
      <c r="K22" s="43">
        <v>45738</v>
      </c>
      <c r="L22" s="26">
        <f t="shared" ref="L22:L80" si="20">L21-M21</f>
        <v>505483.58896316297</v>
      </c>
      <c r="M22" s="27">
        <f t="shared" si="16"/>
        <v>5486.44728250357</v>
      </c>
      <c r="N22" s="26">
        <f t="shared" si="17"/>
        <v>7303.8916388814287</v>
      </c>
      <c r="O22" s="31">
        <f t="shared" ref="O22:P22" si="21">+O21</f>
        <v>12790.338921384999</v>
      </c>
      <c r="P22" s="31">
        <f t="shared" si="21"/>
        <v>12790.338921384999</v>
      </c>
      <c r="Y22" s="30"/>
    </row>
    <row r="23" spans="2:25" ht="14.25" customHeight="1">
      <c r="B23" s="25">
        <v>3</v>
      </c>
      <c r="C23" s="43">
        <v>45769</v>
      </c>
      <c r="D23" s="26">
        <f t="shared" si="18"/>
        <v>310991.46596929024</v>
      </c>
      <c r="E23" s="27">
        <f t="shared" si="14"/>
        <v>3379.6828999628578</v>
      </c>
      <c r="F23" s="26">
        <f t="shared" si="15"/>
        <v>4726.2182513195976</v>
      </c>
      <c r="G23" s="27">
        <f t="shared" ref="G23:H23" si="22">+G22</f>
        <v>8105.9011512824554</v>
      </c>
      <c r="H23" s="27">
        <f t="shared" si="22"/>
        <v>8105.9011512824554</v>
      </c>
      <c r="I23" s="28"/>
      <c r="J23" s="25">
        <v>3</v>
      </c>
      <c r="K23" s="43">
        <v>45769</v>
      </c>
      <c r="L23" s="26">
        <f t="shared" si="20"/>
        <v>499997.14168065938</v>
      </c>
      <c r="M23" s="27">
        <f t="shared" si="16"/>
        <v>5565.7226878951424</v>
      </c>
      <c r="N23" s="26">
        <f t="shared" si="17"/>
        <v>7224.6162334898563</v>
      </c>
      <c r="O23" s="31">
        <f t="shared" ref="O23:P23" si="23">+O22</f>
        <v>12790.338921384999</v>
      </c>
      <c r="P23" s="31">
        <f t="shared" si="23"/>
        <v>12790.338921384999</v>
      </c>
      <c r="Y23" s="30"/>
    </row>
    <row r="24" spans="2:25" ht="14.25" customHeight="1">
      <c r="B24" s="25">
        <v>4</v>
      </c>
      <c r="C24" s="43">
        <v>45799</v>
      </c>
      <c r="D24" s="26">
        <f t="shared" si="18"/>
        <v>307611.78306932736</v>
      </c>
      <c r="E24" s="27">
        <f t="shared" si="14"/>
        <v>3431.0448206370884</v>
      </c>
      <c r="F24" s="26">
        <f t="shared" si="15"/>
        <v>4674.8563306453671</v>
      </c>
      <c r="G24" s="27">
        <f t="shared" ref="G24:H24" si="24">+G23</f>
        <v>8105.9011512824554</v>
      </c>
      <c r="H24" s="27">
        <f t="shared" si="24"/>
        <v>8105.9011512824554</v>
      </c>
      <c r="I24" s="28"/>
      <c r="J24" s="25">
        <v>4</v>
      </c>
      <c r="K24" s="43">
        <v>45799</v>
      </c>
      <c r="L24" s="26">
        <f t="shared" si="20"/>
        <v>494431.41899276426</v>
      </c>
      <c r="M24" s="27">
        <f t="shared" si="16"/>
        <v>5646.1435685963988</v>
      </c>
      <c r="N24" s="26">
        <f t="shared" si="17"/>
        <v>7144.1953527885998</v>
      </c>
      <c r="O24" s="31">
        <f t="shared" ref="O24:P24" si="25">+O23</f>
        <v>12790.338921384999</v>
      </c>
      <c r="P24" s="31">
        <f t="shared" si="25"/>
        <v>12790.338921384999</v>
      </c>
      <c r="Y24" s="30"/>
    </row>
    <row r="25" spans="2:25" ht="14.25" customHeight="1">
      <c r="B25" s="25">
        <v>5</v>
      </c>
      <c r="C25" s="43">
        <v>45830</v>
      </c>
      <c r="D25" s="26">
        <f t="shared" si="18"/>
        <v>304180.73824869026</v>
      </c>
      <c r="E25" s="27">
        <f t="shared" si="14"/>
        <v>3483.1873017879761</v>
      </c>
      <c r="F25" s="26">
        <f t="shared" si="15"/>
        <v>4622.7138494944793</v>
      </c>
      <c r="G25" s="27">
        <f t="shared" ref="G25:H25" si="26">+G24</f>
        <v>8105.9011512824554</v>
      </c>
      <c r="H25" s="27">
        <f t="shared" si="26"/>
        <v>8105.9011512824554</v>
      </c>
      <c r="I25" s="28"/>
      <c r="J25" s="25">
        <v>5</v>
      </c>
      <c r="K25" s="43">
        <v>45830</v>
      </c>
      <c r="L25" s="26">
        <f t="shared" si="20"/>
        <v>488785.27542416786</v>
      </c>
      <c r="M25" s="27">
        <f t="shared" si="16"/>
        <v>5727.7264759409945</v>
      </c>
      <c r="N25" s="26">
        <f t="shared" si="17"/>
        <v>7062.6124454440042</v>
      </c>
      <c r="O25" s="31">
        <f t="shared" ref="O25:P25" si="27">+O24</f>
        <v>12790.338921384999</v>
      </c>
      <c r="P25" s="31">
        <f t="shared" si="27"/>
        <v>12790.338921384999</v>
      </c>
      <c r="Y25" s="30"/>
    </row>
    <row r="26" spans="2:25" ht="14.25" customHeight="1">
      <c r="B26" s="25">
        <v>6</v>
      </c>
      <c r="C26" s="43">
        <v>45860</v>
      </c>
      <c r="D26" s="26">
        <f t="shared" si="18"/>
        <v>300697.55094690231</v>
      </c>
      <c r="E26" s="27">
        <f t="shared" si="14"/>
        <v>3536.1222057962441</v>
      </c>
      <c r="F26" s="26">
        <f t="shared" si="15"/>
        <v>4569.7789454862113</v>
      </c>
      <c r="G26" s="27">
        <f t="shared" ref="G26:H26" si="28">+G25</f>
        <v>8105.9011512824554</v>
      </c>
      <c r="H26" s="27">
        <f t="shared" si="28"/>
        <v>8105.9011512824554</v>
      </c>
      <c r="I26" s="28"/>
      <c r="J26" s="25">
        <v>6</v>
      </c>
      <c r="K26" s="43">
        <v>45860</v>
      </c>
      <c r="L26" s="26">
        <f t="shared" si="20"/>
        <v>483057.54894822685</v>
      </c>
      <c r="M26" s="27">
        <f t="shared" si="16"/>
        <v>5810.4882004180163</v>
      </c>
      <c r="N26" s="26">
        <f t="shared" si="17"/>
        <v>6979.8507209669824</v>
      </c>
      <c r="O26" s="31">
        <f t="shared" ref="O26:P26" si="29">+O25</f>
        <v>12790.338921384999</v>
      </c>
      <c r="P26" s="31">
        <f t="shared" si="29"/>
        <v>12790.338921384999</v>
      </c>
      <c r="Y26" s="30"/>
    </row>
    <row r="27" spans="2:25" ht="14.25" customHeight="1">
      <c r="B27" s="25">
        <v>7</v>
      </c>
      <c r="C27" s="43">
        <v>45891</v>
      </c>
      <c r="D27" s="26">
        <f t="shared" si="18"/>
        <v>297161.42874110606</v>
      </c>
      <c r="E27" s="27">
        <f t="shared" si="14"/>
        <v>3589.861575318303</v>
      </c>
      <c r="F27" s="26">
        <f t="shared" si="15"/>
        <v>4516.0395759641524</v>
      </c>
      <c r="G27" s="27">
        <f t="shared" ref="G27:H27" si="30">+G26</f>
        <v>8105.9011512824554</v>
      </c>
      <c r="H27" s="27">
        <f t="shared" si="30"/>
        <v>8105.9011512824554</v>
      </c>
      <c r="I27" s="28"/>
      <c r="J27" s="25">
        <v>7</v>
      </c>
      <c r="K27" s="43">
        <v>45891</v>
      </c>
      <c r="L27" s="26">
        <f t="shared" si="20"/>
        <v>477247.06074780884</v>
      </c>
      <c r="M27" s="27">
        <f t="shared" si="16"/>
        <v>5894.4457751276186</v>
      </c>
      <c r="N27" s="26">
        <f t="shared" si="17"/>
        <v>6895.8931462573801</v>
      </c>
      <c r="O27" s="31">
        <f t="shared" ref="O27:P27" si="31">+O26</f>
        <v>12790.338921384999</v>
      </c>
      <c r="P27" s="31">
        <f t="shared" si="31"/>
        <v>12790.338921384999</v>
      </c>
      <c r="Y27" s="30"/>
    </row>
    <row r="28" spans="2:25" ht="14.25" customHeight="1">
      <c r="B28" s="25">
        <v>8</v>
      </c>
      <c r="C28" s="43">
        <v>45922</v>
      </c>
      <c r="D28" s="26">
        <f t="shared" si="18"/>
        <v>293571.56716578774</v>
      </c>
      <c r="E28" s="27">
        <f t="shared" si="14"/>
        <v>3644.4176360259489</v>
      </c>
      <c r="F28" s="26">
        <f t="shared" si="15"/>
        <v>4461.4835152565065</v>
      </c>
      <c r="G28" s="27">
        <f t="shared" ref="G28:H28" si="32">+G27</f>
        <v>8105.9011512824554</v>
      </c>
      <c r="H28" s="27">
        <f t="shared" si="32"/>
        <v>8105.9011512824554</v>
      </c>
      <c r="I28" s="28"/>
      <c r="J28" s="25">
        <v>8</v>
      </c>
      <c r="K28" s="43">
        <v>45922</v>
      </c>
      <c r="L28" s="26">
        <f t="shared" si="20"/>
        <v>471352.61497268121</v>
      </c>
      <c r="M28" s="27">
        <f t="shared" si="16"/>
        <v>5979.6164792865857</v>
      </c>
      <c r="N28" s="26">
        <f t="shared" si="17"/>
        <v>6810.722442098413</v>
      </c>
      <c r="O28" s="31">
        <f t="shared" ref="O28:P28" si="33">+O27</f>
        <v>12790.338921384999</v>
      </c>
      <c r="P28" s="31">
        <f t="shared" si="33"/>
        <v>12790.338921384999</v>
      </c>
      <c r="Y28" s="30"/>
    </row>
    <row r="29" spans="2:25" ht="14.25" customHeight="1">
      <c r="B29" s="25">
        <v>9</v>
      </c>
      <c r="C29" s="43">
        <v>45952</v>
      </c>
      <c r="D29" s="26">
        <f t="shared" si="18"/>
        <v>289927.14952976181</v>
      </c>
      <c r="E29" s="27">
        <f t="shared" si="14"/>
        <v>3699.8027993876913</v>
      </c>
      <c r="F29" s="26">
        <f t="shared" si="15"/>
        <v>4406.0983518947642</v>
      </c>
      <c r="G29" s="27">
        <f t="shared" ref="G29:H29" si="34">+G28</f>
        <v>8105.9011512824554</v>
      </c>
      <c r="H29" s="27">
        <f t="shared" si="34"/>
        <v>8105.9011512824554</v>
      </c>
      <c r="I29" s="28"/>
      <c r="J29" s="25">
        <v>9</v>
      </c>
      <c r="K29" s="43">
        <v>45952</v>
      </c>
      <c r="L29" s="26">
        <f t="shared" si="20"/>
        <v>465372.99849339464</v>
      </c>
      <c r="M29" s="27">
        <f t="shared" si="16"/>
        <v>6066.0178417845509</v>
      </c>
      <c r="N29" s="26">
        <f t="shared" si="17"/>
        <v>6724.3210796004478</v>
      </c>
      <c r="O29" s="31">
        <f t="shared" ref="O29:P29" si="35">+O28</f>
        <v>12790.338921384999</v>
      </c>
      <c r="P29" s="31">
        <f t="shared" si="35"/>
        <v>12790.338921384999</v>
      </c>
      <c r="Y29" s="30"/>
    </row>
    <row r="30" spans="2:25" ht="14.25" customHeight="1">
      <c r="B30" s="25">
        <v>10</v>
      </c>
      <c r="C30" s="43">
        <v>45983</v>
      </c>
      <c r="D30" s="26">
        <f t="shared" si="18"/>
        <v>286227.34673037409</v>
      </c>
      <c r="E30" s="27">
        <f t="shared" si="14"/>
        <v>3756.0296654923586</v>
      </c>
      <c r="F30" s="26">
        <f t="shared" si="15"/>
        <v>4349.8714857900968</v>
      </c>
      <c r="G30" s="27">
        <f t="shared" ref="G30:H30" si="36">+G29</f>
        <v>8105.9011512824554</v>
      </c>
      <c r="H30" s="27">
        <f t="shared" si="36"/>
        <v>8105.9011512824554</v>
      </c>
      <c r="I30" s="28"/>
      <c r="J30" s="25">
        <v>10</v>
      </c>
      <c r="K30" s="43">
        <v>45983</v>
      </c>
      <c r="L30" s="26">
        <f t="shared" si="20"/>
        <v>459306.98065161007</v>
      </c>
      <c r="M30" s="27">
        <f t="shared" si="16"/>
        <v>6153.667644791597</v>
      </c>
      <c r="N30" s="26">
        <f t="shared" si="17"/>
        <v>6636.6712765934017</v>
      </c>
      <c r="O30" s="31">
        <f t="shared" ref="O30:P30" si="37">+O29</f>
        <v>12790.338921384999</v>
      </c>
      <c r="P30" s="31">
        <f t="shared" si="37"/>
        <v>12790.338921384999</v>
      </c>
      <c r="Y30" s="30"/>
    </row>
    <row r="31" spans="2:25" ht="14.25" customHeight="1">
      <c r="B31" s="25">
        <v>11</v>
      </c>
      <c r="C31" s="43">
        <v>46013</v>
      </c>
      <c r="D31" s="26">
        <f t="shared" si="18"/>
        <v>282471.31706488173</v>
      </c>
      <c r="E31" s="27">
        <f t="shared" si="14"/>
        <v>3813.1110259156085</v>
      </c>
      <c r="F31" s="26">
        <f t="shared" si="15"/>
        <v>4292.790125366847</v>
      </c>
      <c r="G31" s="27">
        <f t="shared" ref="G31:H31" si="38">+G30</f>
        <v>8105.9011512824554</v>
      </c>
      <c r="H31" s="27">
        <f t="shared" si="38"/>
        <v>8105.9011512824554</v>
      </c>
      <c r="I31" s="28"/>
      <c r="J31" s="25">
        <v>11</v>
      </c>
      <c r="K31" s="43">
        <v>46013</v>
      </c>
      <c r="L31" s="26">
        <f t="shared" si="20"/>
        <v>453153.31300681847</v>
      </c>
      <c r="M31" s="27">
        <f t="shared" si="16"/>
        <v>6242.5839274179834</v>
      </c>
      <c r="N31" s="26">
        <f t="shared" si="17"/>
        <v>6547.7549939670153</v>
      </c>
      <c r="O31" s="31">
        <f t="shared" ref="O31:P31" si="39">+O30</f>
        <v>12790.338921384999</v>
      </c>
      <c r="P31" s="31">
        <f t="shared" si="39"/>
        <v>12790.338921384999</v>
      </c>
      <c r="Y31" s="30"/>
    </row>
    <row r="32" spans="2:25" ht="14.25" customHeight="1">
      <c r="B32" s="25">
        <v>12</v>
      </c>
      <c r="C32" s="43">
        <v>46044</v>
      </c>
      <c r="D32" s="26">
        <f t="shared" si="18"/>
        <v>278658.20603896613</v>
      </c>
      <c r="E32" s="27">
        <f t="shared" si="14"/>
        <v>3871.0598666300029</v>
      </c>
      <c r="F32" s="26">
        <f t="shared" si="15"/>
        <v>4234.8412846524525</v>
      </c>
      <c r="G32" s="27">
        <f t="shared" ref="G32:H32" si="40">+G31</f>
        <v>8105.9011512824554</v>
      </c>
      <c r="H32" s="27">
        <f t="shared" si="40"/>
        <v>8105.9011512824554</v>
      </c>
      <c r="I32" s="28"/>
      <c r="J32" s="25">
        <v>12</v>
      </c>
      <c r="K32" s="43">
        <v>46044</v>
      </c>
      <c r="L32" s="26">
        <f t="shared" si="20"/>
        <v>446910.72907940048</v>
      </c>
      <c r="M32" s="27">
        <f t="shared" si="16"/>
        <v>6332.7849894267574</v>
      </c>
      <c r="N32" s="26">
        <f t="shared" si="17"/>
        <v>6457.5539319582413</v>
      </c>
      <c r="O32" s="31">
        <f t="shared" ref="O32:P32" si="41">+O31</f>
        <v>12790.338921384999</v>
      </c>
      <c r="P32" s="31">
        <f t="shared" si="41"/>
        <v>12790.338921384999</v>
      </c>
      <c r="Y32" s="30"/>
    </row>
    <row r="33" spans="2:25" ht="14.25" customHeight="1">
      <c r="B33" s="25">
        <v>13</v>
      </c>
      <c r="C33" s="43">
        <v>46075</v>
      </c>
      <c r="D33" s="26">
        <f t="shared" si="18"/>
        <v>274787.14617233613</v>
      </c>
      <c r="E33" s="27">
        <f t="shared" si="14"/>
        <v>3929.8893709593085</v>
      </c>
      <c r="F33" s="26">
        <f t="shared" si="15"/>
        <v>4176.0117803231469</v>
      </c>
      <c r="G33" s="27">
        <f t="shared" ref="G33:H33" si="42">+G32</f>
        <v>8105.9011512824554</v>
      </c>
      <c r="H33" s="27">
        <f t="shared" si="42"/>
        <v>8105.9011512824554</v>
      </c>
      <c r="I33" s="28"/>
      <c r="J33" s="25">
        <v>13</v>
      </c>
      <c r="K33" s="43">
        <v>46075</v>
      </c>
      <c r="L33" s="26">
        <f t="shared" si="20"/>
        <v>440577.94408997369</v>
      </c>
      <c r="M33" s="27">
        <f t="shared" si="16"/>
        <v>6424.2893950000089</v>
      </c>
      <c r="N33" s="26">
        <f t="shared" si="17"/>
        <v>6366.0495263849898</v>
      </c>
      <c r="O33" s="31">
        <f t="shared" ref="O33:P33" si="43">+O32</f>
        <v>12790.338921384999</v>
      </c>
      <c r="P33" s="31">
        <f t="shared" si="43"/>
        <v>12790.338921384999</v>
      </c>
      <c r="Y33" s="30"/>
    </row>
    <row r="34" spans="2:25" ht="14.25" customHeight="1">
      <c r="B34" s="25">
        <v>14</v>
      </c>
      <c r="C34" s="43">
        <v>46103</v>
      </c>
      <c r="D34" s="26">
        <f t="shared" si="18"/>
        <v>270857.25680137682</v>
      </c>
      <c r="E34" s="27">
        <f t="shared" si="14"/>
        <v>3989.6129225776958</v>
      </c>
      <c r="F34" s="26">
        <f t="shared" si="15"/>
        <v>4116.2882287047596</v>
      </c>
      <c r="G34" s="27">
        <f t="shared" ref="G34:H34" si="44">+G33</f>
        <v>8105.9011512824554</v>
      </c>
      <c r="H34" s="27">
        <f t="shared" si="44"/>
        <v>8105.9011512824554</v>
      </c>
      <c r="I34" s="28"/>
      <c r="J34" s="25">
        <v>14</v>
      </c>
      <c r="K34" s="43">
        <v>46103</v>
      </c>
      <c r="L34" s="26">
        <f t="shared" si="20"/>
        <v>434153.65469497367</v>
      </c>
      <c r="M34" s="27">
        <f t="shared" si="16"/>
        <v>6517.115976559543</v>
      </c>
      <c r="N34" s="26">
        <f t="shared" si="17"/>
        <v>6273.2229448254557</v>
      </c>
      <c r="O34" s="31">
        <f t="shared" ref="O34:P34" si="45">+O33</f>
        <v>12790.338921384999</v>
      </c>
      <c r="P34" s="31">
        <f t="shared" si="45"/>
        <v>12790.338921384999</v>
      </c>
      <c r="Y34" s="30"/>
    </row>
    <row r="35" spans="2:25" ht="14.25" customHeight="1">
      <c r="B35" s="25">
        <v>15</v>
      </c>
      <c r="C35" s="43">
        <v>46134</v>
      </c>
      <c r="D35" s="26">
        <f t="shared" si="18"/>
        <v>266867.64387879911</v>
      </c>
      <c r="E35" s="27">
        <f t="shared" si="14"/>
        <v>4050.2441085545138</v>
      </c>
      <c r="F35" s="26">
        <f t="shared" si="15"/>
        <v>4055.6570427279416</v>
      </c>
      <c r="G35" s="27">
        <f t="shared" ref="G35:H35" si="46">+G34</f>
        <v>8105.9011512824554</v>
      </c>
      <c r="H35" s="27">
        <f t="shared" si="46"/>
        <v>8105.9011512824554</v>
      </c>
      <c r="I35" s="28"/>
      <c r="J35" s="25">
        <v>15</v>
      </c>
      <c r="K35" s="43">
        <v>46134</v>
      </c>
      <c r="L35" s="26">
        <f t="shared" si="20"/>
        <v>427636.53871841414</v>
      </c>
      <c r="M35" s="27">
        <f t="shared" si="16"/>
        <v>6611.283838642762</v>
      </c>
      <c r="N35" s="26">
        <f t="shared" si="17"/>
        <v>6179.0550827422367</v>
      </c>
      <c r="O35" s="31">
        <f t="shared" ref="O35:P35" si="47">+O34</f>
        <v>12790.338921384999</v>
      </c>
      <c r="P35" s="31">
        <f t="shared" si="47"/>
        <v>12790.338921384999</v>
      </c>
      <c r="Y35" s="30"/>
    </row>
    <row r="36" spans="2:25" ht="14.25" customHeight="1">
      <c r="B36" s="25">
        <v>16</v>
      </c>
      <c r="C36" s="43">
        <v>46164</v>
      </c>
      <c r="D36" s="26">
        <f t="shared" si="18"/>
        <v>262817.39977024461</v>
      </c>
      <c r="E36" s="27">
        <f t="shared" si="14"/>
        <v>4111.7967224453405</v>
      </c>
      <c r="F36" s="26">
        <f t="shared" si="15"/>
        <v>3994.1044288371149</v>
      </c>
      <c r="G36" s="27">
        <f t="shared" ref="G36:H36" si="48">+G35</f>
        <v>8105.9011512824554</v>
      </c>
      <c r="H36" s="27">
        <f t="shared" si="48"/>
        <v>8105.9011512824554</v>
      </c>
      <c r="I36" s="28"/>
      <c r="J36" s="25">
        <v>16</v>
      </c>
      <c r="K36" s="43">
        <v>46164</v>
      </c>
      <c r="L36" s="26">
        <f t="shared" si="20"/>
        <v>421025.25487977138</v>
      </c>
      <c r="M36" s="27">
        <f t="shared" si="16"/>
        <v>6706.812361834548</v>
      </c>
      <c r="N36" s="26">
        <f t="shared" si="17"/>
        <v>6083.5265595504507</v>
      </c>
      <c r="O36" s="31">
        <f t="shared" ref="O36:P36" si="49">+O35</f>
        <v>12790.338921384999</v>
      </c>
      <c r="P36" s="31">
        <f t="shared" si="49"/>
        <v>12790.338921384999</v>
      </c>
      <c r="R36" s="50"/>
      <c r="S36" s="50"/>
      <c r="T36" s="51"/>
      <c r="U36" s="51"/>
      <c r="V36" s="51"/>
      <c r="W36" s="51"/>
      <c r="X36" s="51"/>
      <c r="Y36" s="30"/>
    </row>
    <row r="37" spans="2:25" ht="14.25" customHeight="1">
      <c r="B37" s="25">
        <v>17</v>
      </c>
      <c r="C37" s="43">
        <v>46195</v>
      </c>
      <c r="D37" s="26">
        <f t="shared" si="18"/>
        <v>258705.60304779926</v>
      </c>
      <c r="E37" s="27">
        <f t="shared" si="14"/>
        <v>4174.2847674300101</v>
      </c>
      <c r="F37" s="26">
        <f t="shared" si="15"/>
        <v>3931.6163838524453</v>
      </c>
      <c r="G37" s="27">
        <f t="shared" ref="G37:H37" si="50">+G36</f>
        <v>8105.9011512824554</v>
      </c>
      <c r="H37" s="27">
        <f t="shared" si="50"/>
        <v>8105.9011512824554</v>
      </c>
      <c r="I37" s="28"/>
      <c r="J37" s="25">
        <v>17</v>
      </c>
      <c r="K37" s="43">
        <v>46195</v>
      </c>
      <c r="L37" s="26">
        <f t="shared" si="20"/>
        <v>414318.44251793681</v>
      </c>
      <c r="M37" s="27">
        <f t="shared" si="16"/>
        <v>6803.7212067559612</v>
      </c>
      <c r="N37" s="26">
        <f t="shared" si="17"/>
        <v>5986.6177146290374</v>
      </c>
      <c r="O37" s="31">
        <f t="shared" ref="O37:P37" si="51">+O36</f>
        <v>12790.338921384999</v>
      </c>
      <c r="P37" s="31">
        <f t="shared" si="51"/>
        <v>12790.338921384999</v>
      </c>
      <c r="R37" s="50"/>
      <c r="S37" s="50"/>
      <c r="T37" s="51"/>
      <c r="U37" s="51"/>
      <c r="V37" s="51"/>
      <c r="W37" s="51"/>
      <c r="X37" s="51"/>
      <c r="Y37" s="30"/>
    </row>
    <row r="38" spans="2:25" ht="14.25" customHeight="1">
      <c r="B38" s="25">
        <v>18</v>
      </c>
      <c r="C38" s="43">
        <v>46225</v>
      </c>
      <c r="D38" s="26">
        <f t="shared" si="18"/>
        <v>254531.31828036925</v>
      </c>
      <c r="E38" s="27">
        <f t="shared" si="14"/>
        <v>4237.7224594983236</v>
      </c>
      <c r="F38" s="26">
        <f t="shared" si="15"/>
        <v>3868.1786917841323</v>
      </c>
      <c r="G38" s="27">
        <f t="shared" ref="G38:H38" si="52">+G37</f>
        <v>8105.9011512824554</v>
      </c>
      <c r="H38" s="27">
        <f t="shared" si="52"/>
        <v>8105.9011512824554</v>
      </c>
      <c r="I38" s="28"/>
      <c r="J38" s="25">
        <v>18</v>
      </c>
      <c r="K38" s="43">
        <v>46225</v>
      </c>
      <c r="L38" s="26">
        <f t="shared" si="20"/>
        <v>407514.72131118085</v>
      </c>
      <c r="M38" s="27">
        <f t="shared" si="16"/>
        <v>6902.0303181105664</v>
      </c>
      <c r="N38" s="26">
        <f t="shared" si="17"/>
        <v>5888.3086032744322</v>
      </c>
      <c r="O38" s="31">
        <f t="shared" ref="O38:P38" si="53">+O37</f>
        <v>12790.338921384999</v>
      </c>
      <c r="P38" s="31">
        <f t="shared" si="53"/>
        <v>12790.338921384999</v>
      </c>
      <c r="R38" s="50"/>
      <c r="S38" s="50"/>
      <c r="T38" s="51"/>
      <c r="U38" s="51"/>
      <c r="V38" s="51"/>
      <c r="W38" s="51"/>
      <c r="X38" s="51"/>
      <c r="Y38" s="30"/>
    </row>
    <row r="39" spans="2:25" ht="14.25" customHeight="1">
      <c r="B39" s="25">
        <v>19</v>
      </c>
      <c r="C39" s="43">
        <v>46256</v>
      </c>
      <c r="D39" s="26">
        <f t="shared" si="18"/>
        <v>250293.59582087092</v>
      </c>
      <c r="E39" s="27">
        <f t="shared" si="14"/>
        <v>4302.1242306841787</v>
      </c>
      <c r="F39" s="26">
        <f t="shared" si="15"/>
        <v>3803.7769205982768</v>
      </c>
      <c r="G39" s="27">
        <f t="shared" ref="G39:H39" si="54">+G38</f>
        <v>8105.9011512824554</v>
      </c>
      <c r="H39" s="27">
        <f t="shared" si="54"/>
        <v>8105.9011512824554</v>
      </c>
      <c r="I39" s="28"/>
      <c r="J39" s="25">
        <v>19</v>
      </c>
      <c r="K39" s="43">
        <v>46256</v>
      </c>
      <c r="L39" s="26">
        <f t="shared" si="20"/>
        <v>400612.69099307031</v>
      </c>
      <c r="M39" s="27">
        <f t="shared" si="16"/>
        <v>7001.7599287892372</v>
      </c>
      <c r="N39" s="26">
        <f t="shared" si="17"/>
        <v>5788.5789925957615</v>
      </c>
      <c r="O39" s="31">
        <f t="shared" ref="O39:P39" si="55">+O38</f>
        <v>12790.338921384999</v>
      </c>
      <c r="P39" s="31">
        <f t="shared" si="55"/>
        <v>12790.338921384999</v>
      </c>
      <c r="R39" s="50"/>
      <c r="S39" s="50"/>
      <c r="T39" s="51"/>
      <c r="U39" s="51"/>
      <c r="V39" s="51"/>
      <c r="W39" s="51"/>
      <c r="X39" s="51"/>
      <c r="Y39" s="30"/>
    </row>
    <row r="40" spans="2:25" ht="14.25" customHeight="1">
      <c r="B40" s="25">
        <v>20</v>
      </c>
      <c r="C40" s="43">
        <v>46287</v>
      </c>
      <c r="D40" s="26">
        <f t="shared" si="18"/>
        <v>245991.47159018673</v>
      </c>
      <c r="E40" s="27">
        <f t="shared" si="14"/>
        <v>4367.5047323488507</v>
      </c>
      <c r="F40" s="26">
        <f t="shared" si="15"/>
        <v>3738.3964189336052</v>
      </c>
      <c r="G40" s="27">
        <f t="shared" ref="G40:H40" si="56">+G39</f>
        <v>8105.9011512824554</v>
      </c>
      <c r="H40" s="27">
        <f t="shared" si="56"/>
        <v>8105.9011512824554</v>
      </c>
      <c r="I40" s="28"/>
      <c r="J40" s="25">
        <v>20</v>
      </c>
      <c r="K40" s="43">
        <v>46287</v>
      </c>
      <c r="L40" s="26">
        <f t="shared" si="20"/>
        <v>393610.93106428109</v>
      </c>
      <c r="M40" s="27">
        <f t="shared" si="16"/>
        <v>7102.9305640342627</v>
      </c>
      <c r="N40" s="26">
        <f t="shared" si="17"/>
        <v>5687.408357350736</v>
      </c>
      <c r="O40" s="31">
        <f t="shared" ref="O40:P40" si="57">+O39</f>
        <v>12790.338921384999</v>
      </c>
      <c r="P40" s="31">
        <f t="shared" si="57"/>
        <v>12790.338921384999</v>
      </c>
      <c r="T40" s="32"/>
      <c r="U40" s="32"/>
    </row>
    <row r="41" spans="2:25" ht="14.25" customHeight="1">
      <c r="B41" s="25">
        <v>21</v>
      </c>
      <c r="C41" s="43">
        <v>46317</v>
      </c>
      <c r="D41" s="26">
        <f t="shared" si="18"/>
        <v>241623.96685783789</v>
      </c>
      <c r="E41" s="27">
        <f t="shared" si="14"/>
        <v>4433.8788385141625</v>
      </c>
      <c r="F41" s="26">
        <f t="shared" si="15"/>
        <v>3672.022312768293</v>
      </c>
      <c r="G41" s="27">
        <f t="shared" ref="G41:H41" si="58">+G40</f>
        <v>8105.9011512824554</v>
      </c>
      <c r="H41" s="27">
        <f t="shared" si="58"/>
        <v>8105.9011512824554</v>
      </c>
      <c r="I41" s="28"/>
      <c r="J41" s="25">
        <v>21</v>
      </c>
      <c r="K41" s="43">
        <v>46317</v>
      </c>
      <c r="L41" s="26">
        <f t="shared" si="20"/>
        <v>386508.00050024682</v>
      </c>
      <c r="M41" s="27">
        <f t="shared" si="16"/>
        <v>7205.5630456636236</v>
      </c>
      <c r="N41" s="26">
        <f t="shared" si="17"/>
        <v>5584.7758757213751</v>
      </c>
      <c r="O41" s="31">
        <f t="shared" ref="O41:P41" si="59">+O40</f>
        <v>12790.338921384999</v>
      </c>
      <c r="P41" s="31">
        <f t="shared" si="59"/>
        <v>12790.338921384999</v>
      </c>
    </row>
    <row r="42" spans="2:25" ht="14.25" customHeight="1">
      <c r="B42" s="25">
        <v>22</v>
      </c>
      <c r="C42" s="43">
        <v>46348</v>
      </c>
      <c r="D42" s="26">
        <f t="shared" si="18"/>
        <v>237190.08801932374</v>
      </c>
      <c r="E42" s="27">
        <f t="shared" si="14"/>
        <v>4501.2616492463221</v>
      </c>
      <c r="F42" s="26">
        <f t="shared" si="15"/>
        <v>3604.6395020361338</v>
      </c>
      <c r="G42" s="27">
        <f t="shared" ref="G42:H42" si="60">+G41</f>
        <v>8105.9011512824554</v>
      </c>
      <c r="H42" s="27">
        <f t="shared" si="60"/>
        <v>8105.9011512824554</v>
      </c>
      <c r="I42" s="28"/>
      <c r="J42" s="25">
        <v>22</v>
      </c>
      <c r="K42" s="43">
        <v>46348</v>
      </c>
      <c r="L42" s="26">
        <f t="shared" si="20"/>
        <v>379302.43745458318</v>
      </c>
      <c r="M42" s="27">
        <f t="shared" si="16"/>
        <v>7309.6784963563086</v>
      </c>
      <c r="N42" s="26">
        <f t="shared" si="17"/>
        <v>5480.66042502869</v>
      </c>
      <c r="O42" s="31">
        <f t="shared" ref="O42:P42" si="61">+O41</f>
        <v>12790.338921384999</v>
      </c>
      <c r="P42" s="31">
        <f t="shared" si="61"/>
        <v>12790.338921384999</v>
      </c>
    </row>
    <row r="43" spans="2:25" ht="14.25" customHeight="1">
      <c r="B43" s="25">
        <v>23</v>
      </c>
      <c r="C43" s="43">
        <v>46378</v>
      </c>
      <c r="D43" s="26">
        <f t="shared" si="18"/>
        <v>232688.82637007741</v>
      </c>
      <c r="E43" s="27">
        <f t="shared" si="14"/>
        <v>4569.6684940911691</v>
      </c>
      <c r="F43" s="26">
        <f t="shared" si="15"/>
        <v>3536.2326571912863</v>
      </c>
      <c r="G43" s="27">
        <f t="shared" ref="G43:H43" si="62">+G42</f>
        <v>8105.9011512824554</v>
      </c>
      <c r="H43" s="27">
        <f t="shared" si="62"/>
        <v>8105.9011512824554</v>
      </c>
      <c r="I43" s="28"/>
      <c r="J43" s="25">
        <v>23</v>
      </c>
      <c r="K43" s="43">
        <v>46378</v>
      </c>
      <c r="L43" s="26">
        <f t="shared" si="20"/>
        <v>371992.75895822688</v>
      </c>
      <c r="M43" s="27">
        <f t="shared" si="16"/>
        <v>7415.2983439995505</v>
      </c>
      <c r="N43" s="26">
        <f t="shared" si="17"/>
        <v>5375.0405773854482</v>
      </c>
      <c r="O43" s="31">
        <f t="shared" ref="O43:P43" si="63">+O42</f>
        <v>12790.338921384999</v>
      </c>
      <c r="P43" s="31">
        <f t="shared" si="63"/>
        <v>12790.338921384999</v>
      </c>
    </row>
    <row r="44" spans="2:25" ht="14.25" customHeight="1">
      <c r="B44" s="25">
        <v>24</v>
      </c>
      <c r="C44" s="43">
        <v>46409</v>
      </c>
      <c r="D44" s="26">
        <f t="shared" si="18"/>
        <v>228119.15787598625</v>
      </c>
      <c r="E44" s="27">
        <f t="shared" si="14"/>
        <v>4639.1149355616453</v>
      </c>
      <c r="F44" s="26">
        <f t="shared" si="15"/>
        <v>3466.7862157208106</v>
      </c>
      <c r="G44" s="27">
        <f t="shared" ref="G44:H44" si="64">+G43</f>
        <v>8105.9011512824554</v>
      </c>
      <c r="H44" s="27">
        <f t="shared" si="64"/>
        <v>8105.9011512824554</v>
      </c>
      <c r="I44" s="28"/>
      <c r="J44" s="25">
        <v>24</v>
      </c>
      <c r="K44" s="43">
        <v>46409</v>
      </c>
      <c r="L44" s="26">
        <f t="shared" si="20"/>
        <v>364577.46061422734</v>
      </c>
      <c r="M44" s="27">
        <f t="shared" si="16"/>
        <v>7522.4443260988755</v>
      </c>
      <c r="N44" s="26">
        <f t="shared" si="17"/>
        <v>5267.8945952861231</v>
      </c>
      <c r="O44" s="31">
        <f t="shared" ref="O44:P44" si="65">+O43</f>
        <v>12790.338921384999</v>
      </c>
      <c r="P44" s="31">
        <f t="shared" si="65"/>
        <v>12790.338921384999</v>
      </c>
    </row>
    <row r="45" spans="2:25" ht="14.25" customHeight="1">
      <c r="B45" s="25">
        <v>25</v>
      </c>
      <c r="C45" s="43">
        <v>46440</v>
      </c>
      <c r="D45" s="26">
        <f t="shared" si="18"/>
        <v>223480.04294042461</v>
      </c>
      <c r="E45" s="27">
        <f t="shared" si="14"/>
        <v>4709.6167726782487</v>
      </c>
      <c r="F45" s="26">
        <f t="shared" si="15"/>
        <v>3396.2843786042067</v>
      </c>
      <c r="G45" s="27">
        <f t="shared" ref="G45:H45" si="66">+G44</f>
        <v>8105.9011512824554</v>
      </c>
      <c r="H45" s="27">
        <f t="shared" si="66"/>
        <v>8105.9011512824554</v>
      </c>
      <c r="I45" s="28"/>
      <c r="J45" s="25">
        <v>25</v>
      </c>
      <c r="K45" s="43">
        <v>46440</v>
      </c>
      <c r="L45" s="26">
        <f t="shared" si="20"/>
        <v>357055.01628812845</v>
      </c>
      <c r="M45" s="27">
        <f t="shared" si="16"/>
        <v>7631.1384942518771</v>
      </c>
      <c r="N45" s="26">
        <f t="shared" si="17"/>
        <v>5159.2004271331216</v>
      </c>
      <c r="O45" s="31">
        <f t="shared" ref="O45:P45" si="67">+O44</f>
        <v>12790.338921384999</v>
      </c>
      <c r="P45" s="31">
        <f t="shared" si="67"/>
        <v>12790.338921384999</v>
      </c>
    </row>
    <row r="46" spans="2:25" ht="14.25" customHeight="1">
      <c r="B46" s="25">
        <v>26</v>
      </c>
      <c r="C46" s="43">
        <v>46468</v>
      </c>
      <c r="D46" s="26">
        <f t="shared" si="18"/>
        <v>218770.42616774637</v>
      </c>
      <c r="E46" s="27">
        <f t="shared" si="14"/>
        <v>4781.1900445633073</v>
      </c>
      <c r="F46" s="26">
        <f t="shared" si="15"/>
        <v>3324.7111067191486</v>
      </c>
      <c r="G46" s="27">
        <f t="shared" ref="G46:H46" si="68">+G45</f>
        <v>8105.9011512824554</v>
      </c>
      <c r="H46" s="27">
        <f t="shared" si="68"/>
        <v>8105.9011512824554</v>
      </c>
      <c r="I46" s="28"/>
      <c r="J46" s="25">
        <v>26</v>
      </c>
      <c r="K46" s="43">
        <v>46468</v>
      </c>
      <c r="L46" s="26">
        <f t="shared" si="20"/>
        <v>349423.87779387657</v>
      </c>
      <c r="M46" s="27">
        <f t="shared" si="16"/>
        <v>7741.4032186866289</v>
      </c>
      <c r="N46" s="26">
        <f t="shared" si="17"/>
        <v>5048.9357026983698</v>
      </c>
      <c r="O46" s="31">
        <f t="shared" ref="O46:P46" si="69">+O45</f>
        <v>12790.338921384999</v>
      </c>
      <c r="P46" s="31">
        <f t="shared" si="69"/>
        <v>12790.338921384999</v>
      </c>
    </row>
    <row r="47" spans="2:25" ht="14.25" customHeight="1">
      <c r="B47" s="25">
        <v>27</v>
      </c>
      <c r="C47" s="43">
        <v>46499</v>
      </c>
      <c r="D47" s="26">
        <f t="shared" si="18"/>
        <v>213989.23612318304</v>
      </c>
      <c r="E47" s="27">
        <f t="shared" si="14"/>
        <v>4853.8510340898629</v>
      </c>
      <c r="F47" s="26">
        <f t="shared" si="15"/>
        <v>3252.050117192593</v>
      </c>
      <c r="G47" s="27">
        <f t="shared" ref="G47:H47" si="70">+G46</f>
        <v>8105.9011512824554</v>
      </c>
      <c r="H47" s="27">
        <f t="shared" si="70"/>
        <v>8105.9011512824554</v>
      </c>
      <c r="I47" s="28"/>
      <c r="J47" s="25">
        <v>27</v>
      </c>
      <c r="K47" s="43">
        <v>46499</v>
      </c>
      <c r="L47" s="26">
        <f t="shared" si="20"/>
        <v>341682.47457518993</v>
      </c>
      <c r="M47" s="27">
        <f t="shared" si="16"/>
        <v>7853.2611928656788</v>
      </c>
      <c r="N47" s="26">
        <f t="shared" si="17"/>
        <v>4937.0777285193199</v>
      </c>
      <c r="O47" s="31">
        <f t="shared" ref="O47:P47" si="71">+O46</f>
        <v>12790.338921384999</v>
      </c>
      <c r="P47" s="31">
        <f t="shared" si="71"/>
        <v>12790.338921384999</v>
      </c>
    </row>
    <row r="48" spans="2:25" ht="14.25" customHeight="1">
      <c r="B48" s="25">
        <v>28</v>
      </c>
      <c r="C48" s="43">
        <v>46529</v>
      </c>
      <c r="D48" s="26">
        <f t="shared" si="18"/>
        <v>209135.38508909318</v>
      </c>
      <c r="E48" s="27">
        <f t="shared" si="14"/>
        <v>4927.6162715860173</v>
      </c>
      <c r="F48" s="26">
        <f t="shared" si="15"/>
        <v>3178.2848796964381</v>
      </c>
      <c r="G48" s="27">
        <f t="shared" ref="G48:H48" si="72">+G47</f>
        <v>8105.9011512824554</v>
      </c>
      <c r="H48" s="27">
        <f t="shared" si="72"/>
        <v>8105.9011512824554</v>
      </c>
      <c r="I48" s="28"/>
      <c r="J48" s="25">
        <v>28</v>
      </c>
      <c r="K48" s="43">
        <v>46529</v>
      </c>
      <c r="L48" s="26">
        <f t="shared" si="20"/>
        <v>333829.21338232426</v>
      </c>
      <c r="M48" s="27">
        <f t="shared" si="16"/>
        <v>7966.7354381565656</v>
      </c>
      <c r="N48" s="26">
        <f t="shared" si="17"/>
        <v>4823.6034832284331</v>
      </c>
      <c r="O48" s="31">
        <f t="shared" ref="O48:P48" si="73">+O47</f>
        <v>12790.338921384999</v>
      </c>
      <c r="P48" s="31">
        <f t="shared" si="73"/>
        <v>12790.338921384999</v>
      </c>
    </row>
    <row r="49" spans="2:16" ht="14.25" customHeight="1">
      <c r="B49" s="25">
        <v>29</v>
      </c>
      <c r="C49" s="43">
        <v>46560</v>
      </c>
      <c r="D49" s="26">
        <f t="shared" si="18"/>
        <v>204207.76881750717</v>
      </c>
      <c r="E49" s="27">
        <f t="shared" si="14"/>
        <v>5002.5025385955723</v>
      </c>
      <c r="F49" s="26">
        <f t="shared" si="15"/>
        <v>3103.3986126868831</v>
      </c>
      <c r="G49" s="27">
        <f t="shared" ref="G49:H49" si="74">+G48</f>
        <v>8105.9011512824554</v>
      </c>
      <c r="H49" s="27">
        <f t="shared" si="74"/>
        <v>8105.9011512824554</v>
      </c>
      <c r="I49" s="28"/>
      <c r="J49" s="25">
        <v>29</v>
      </c>
      <c r="K49" s="43">
        <v>46560</v>
      </c>
      <c r="L49" s="26">
        <f t="shared" si="20"/>
        <v>325862.47794416768</v>
      </c>
      <c r="M49" s="27">
        <f t="shared" si="16"/>
        <v>8081.8493085698192</v>
      </c>
      <c r="N49" s="26">
        <f t="shared" si="17"/>
        <v>4708.4896128151795</v>
      </c>
      <c r="O49" s="31">
        <f t="shared" ref="O49:P49" si="75">+O48</f>
        <v>12790.338921384999</v>
      </c>
      <c r="P49" s="31">
        <f t="shared" si="75"/>
        <v>12790.338921384999</v>
      </c>
    </row>
    <row r="50" spans="2:16" ht="14.25" customHeight="1">
      <c r="B50" s="25">
        <v>30</v>
      </c>
      <c r="C50" s="43">
        <v>46590</v>
      </c>
      <c r="D50" s="26">
        <f t="shared" si="18"/>
        <v>199205.26627891159</v>
      </c>
      <c r="E50" s="27">
        <f t="shared" si="14"/>
        <v>5078.526871695818</v>
      </c>
      <c r="F50" s="26">
        <f t="shared" si="15"/>
        <v>3027.3742795866374</v>
      </c>
      <c r="G50" s="27">
        <f t="shared" ref="G50:H50" si="76">+G49</f>
        <v>8105.9011512824554</v>
      </c>
      <c r="H50" s="27">
        <f t="shared" si="76"/>
        <v>8105.9011512824554</v>
      </c>
      <c r="I50" s="28"/>
      <c r="J50" s="25">
        <v>30</v>
      </c>
      <c r="K50" s="43">
        <v>46590</v>
      </c>
      <c r="L50" s="26">
        <f t="shared" si="20"/>
        <v>317780.62863559788</v>
      </c>
      <c r="M50" s="27">
        <f t="shared" si="16"/>
        <v>8198.6264955654278</v>
      </c>
      <c r="N50" s="26">
        <f t="shared" si="17"/>
        <v>4591.7124258195709</v>
      </c>
      <c r="O50" s="31">
        <f t="shared" ref="O50:P50" si="77">+O49</f>
        <v>12790.338921384999</v>
      </c>
      <c r="P50" s="31">
        <f t="shared" si="77"/>
        <v>12790.338921384999</v>
      </c>
    </row>
    <row r="51" spans="2:16" ht="14.25" customHeight="1">
      <c r="B51" s="25">
        <v>31</v>
      </c>
      <c r="C51" s="43">
        <v>46621</v>
      </c>
      <c r="D51" s="26">
        <f t="shared" si="18"/>
        <v>194126.73940721576</v>
      </c>
      <c r="E51" s="27">
        <f t="shared" si="14"/>
        <v>5155.7065663733429</v>
      </c>
      <c r="F51" s="26">
        <f t="shared" si="15"/>
        <v>2950.1945849091121</v>
      </c>
      <c r="G51" s="27">
        <f t="shared" ref="G51:H51" si="78">+G50</f>
        <v>8105.9011512824554</v>
      </c>
      <c r="H51" s="27">
        <f t="shared" si="78"/>
        <v>8105.9011512824554</v>
      </c>
      <c r="I51" s="28"/>
      <c r="J51" s="25">
        <v>31</v>
      </c>
      <c r="K51" s="43">
        <v>46621</v>
      </c>
      <c r="L51" s="26">
        <f t="shared" si="20"/>
        <v>309582.00214003248</v>
      </c>
      <c r="M51" s="27">
        <f t="shared" si="16"/>
        <v>8317.0910329287472</v>
      </c>
      <c r="N51" s="26">
        <f t="shared" si="17"/>
        <v>4473.2478884562506</v>
      </c>
      <c r="O51" s="31">
        <f t="shared" ref="O51:P51" si="79">+O50</f>
        <v>12790.338921384999</v>
      </c>
      <c r="P51" s="31">
        <f t="shared" si="79"/>
        <v>12790.338921384999</v>
      </c>
    </row>
    <row r="52" spans="2:16" ht="14.25" customHeight="1">
      <c r="B52" s="25">
        <v>32</v>
      </c>
      <c r="C52" s="43">
        <v>46652</v>
      </c>
      <c r="D52" s="26">
        <f t="shared" si="18"/>
        <v>188971.03284084241</v>
      </c>
      <c r="E52" s="27">
        <f t="shared" si="14"/>
        <v>5234.0591809587486</v>
      </c>
      <c r="F52" s="26">
        <f t="shared" si="15"/>
        <v>2871.8419703237068</v>
      </c>
      <c r="G52" s="27">
        <f t="shared" ref="G52:H52" si="80">+G51</f>
        <v>8105.9011512824554</v>
      </c>
      <c r="H52" s="27">
        <f t="shared" si="80"/>
        <v>8105.9011512824554</v>
      </c>
      <c r="I52" s="28"/>
      <c r="J52" s="25">
        <v>32</v>
      </c>
      <c r="K52" s="43">
        <v>46652</v>
      </c>
      <c r="L52" s="26">
        <f t="shared" si="20"/>
        <v>301264.91110710375</v>
      </c>
      <c r="M52" s="27">
        <f t="shared" si="16"/>
        <v>8437.2673017168745</v>
      </c>
      <c r="N52" s="26">
        <f t="shared" si="17"/>
        <v>4353.0716196681242</v>
      </c>
      <c r="O52" s="31">
        <f t="shared" ref="O52:P52" si="81">+O51</f>
        <v>12790.338921384999</v>
      </c>
      <c r="P52" s="31">
        <f t="shared" si="81"/>
        <v>12790.338921384999</v>
      </c>
    </row>
    <row r="53" spans="2:16" ht="14.25" customHeight="1">
      <c r="B53" s="25">
        <v>33</v>
      </c>
      <c r="C53" s="43">
        <v>46682</v>
      </c>
      <c r="D53" s="26">
        <f t="shared" si="18"/>
        <v>183736.97365988366</v>
      </c>
      <c r="E53" s="27">
        <f t="shared" si="14"/>
        <v>5313.6025406211547</v>
      </c>
      <c r="F53" s="26">
        <f t="shared" si="15"/>
        <v>2792.2986106613007</v>
      </c>
      <c r="G53" s="27">
        <f t="shared" ref="G53:H53" si="82">+G52</f>
        <v>8105.9011512824554</v>
      </c>
      <c r="H53" s="27">
        <f t="shared" si="82"/>
        <v>8105.9011512824554</v>
      </c>
      <c r="I53" s="28"/>
      <c r="J53" s="25">
        <v>33</v>
      </c>
      <c r="K53" s="43">
        <v>46682</v>
      </c>
      <c r="L53" s="26">
        <f t="shared" si="20"/>
        <v>292827.64380538685</v>
      </c>
      <c r="M53" s="27">
        <f t="shared" si="16"/>
        <v>8559.1800352764767</v>
      </c>
      <c r="N53" s="26">
        <f t="shared" ref="N53:N80" si="83">L53*$P$12</f>
        <v>4231.1588861085211</v>
      </c>
      <c r="O53" s="31">
        <f t="shared" ref="O53:P53" si="84">+O52</f>
        <v>12790.338921384999</v>
      </c>
      <c r="P53" s="31">
        <f t="shared" si="84"/>
        <v>12790.338921384999</v>
      </c>
    </row>
    <row r="54" spans="2:16" ht="14.25" customHeight="1">
      <c r="B54" s="25">
        <v>34</v>
      </c>
      <c r="C54" s="43">
        <v>46713</v>
      </c>
      <c r="D54" s="26">
        <f t="shared" si="18"/>
        <v>178423.37111926251</v>
      </c>
      <c r="E54" s="27">
        <f t="shared" si="14"/>
        <v>5394.3547414234163</v>
      </c>
      <c r="F54" s="26">
        <f t="shared" si="15"/>
        <v>2711.5464098590387</v>
      </c>
      <c r="G54" s="27">
        <f t="shared" ref="G54:H54" si="85">+G53</f>
        <v>8105.9011512824554</v>
      </c>
      <c r="H54" s="27">
        <f t="shared" si="85"/>
        <v>8105.9011512824554</v>
      </c>
      <c r="I54" s="28"/>
      <c r="J54" s="25">
        <v>34</v>
      </c>
      <c r="K54" s="43">
        <v>46713</v>
      </c>
      <c r="L54" s="26">
        <f t="shared" si="20"/>
        <v>284268.46377011039</v>
      </c>
      <c r="M54" s="27">
        <f t="shared" si="16"/>
        <v>8682.8543243341428</v>
      </c>
      <c r="N54" s="26">
        <f t="shared" si="83"/>
        <v>4107.4845970508559</v>
      </c>
      <c r="O54" s="31">
        <f t="shared" ref="O54:P54" si="86">+O53</f>
        <v>12790.338921384999</v>
      </c>
      <c r="P54" s="31">
        <f t="shared" si="86"/>
        <v>12790.338921384999</v>
      </c>
    </row>
    <row r="55" spans="2:16" ht="14.25" customHeight="1">
      <c r="B55" s="25">
        <v>35</v>
      </c>
      <c r="C55" s="43">
        <v>46743</v>
      </c>
      <c r="D55" s="26">
        <f t="shared" si="18"/>
        <v>173029.01637783909</v>
      </c>
      <c r="E55" s="27">
        <f t="shared" si="14"/>
        <v>5476.3341544389659</v>
      </c>
      <c r="F55" s="26">
        <f t="shared" si="15"/>
        <v>2629.5669968434891</v>
      </c>
      <c r="G55" s="27">
        <f t="shared" ref="G55:H55" si="87">+G54</f>
        <v>8105.9011512824554</v>
      </c>
      <c r="H55" s="27">
        <f t="shared" si="87"/>
        <v>8105.9011512824554</v>
      </c>
      <c r="I55" s="28"/>
      <c r="J55" s="25">
        <v>35</v>
      </c>
      <c r="K55" s="43">
        <v>46743</v>
      </c>
      <c r="L55" s="26">
        <f t="shared" si="20"/>
        <v>275585.60944577627</v>
      </c>
      <c r="M55" s="27">
        <f t="shared" si="16"/>
        <v>8808.3156221602749</v>
      </c>
      <c r="N55" s="26">
        <f t="shared" si="83"/>
        <v>3982.0232992247234</v>
      </c>
      <c r="O55" s="31">
        <f t="shared" ref="O55:P55" si="88">+O54</f>
        <v>12790.338921384999</v>
      </c>
      <c r="P55" s="31">
        <f t="shared" si="88"/>
        <v>12790.338921384999</v>
      </c>
    </row>
    <row r="56" spans="2:16" ht="14.25" customHeight="1">
      <c r="B56" s="25">
        <v>36</v>
      </c>
      <c r="C56" s="43">
        <v>46774</v>
      </c>
      <c r="D56" s="26">
        <f t="shared" si="18"/>
        <v>167552.68222340013</v>
      </c>
      <c r="E56" s="27">
        <f t="shared" si="14"/>
        <v>5559.5594299312215</v>
      </c>
      <c r="F56" s="26">
        <f t="shared" si="15"/>
        <v>2546.3417213512344</v>
      </c>
      <c r="G56" s="27">
        <f t="shared" ref="G56:H56" si="89">+G55</f>
        <v>8105.9011512824554</v>
      </c>
      <c r="H56" s="27">
        <f t="shared" si="89"/>
        <v>8105.9011512824554</v>
      </c>
      <c r="I56" s="28"/>
      <c r="J56" s="25">
        <v>36</v>
      </c>
      <c r="K56" s="43">
        <v>46774</v>
      </c>
      <c r="L56" s="26">
        <f t="shared" si="20"/>
        <v>266777.293823616</v>
      </c>
      <c r="M56" s="27">
        <f t="shared" si="16"/>
        <v>8935.5897498075992</v>
      </c>
      <c r="N56" s="26">
        <f t="shared" si="83"/>
        <v>3854.7491715773995</v>
      </c>
      <c r="O56" s="31">
        <f t="shared" ref="O56:P56" si="90">+O55</f>
        <v>12790.338921384999</v>
      </c>
      <c r="P56" s="31">
        <f t="shared" si="90"/>
        <v>12790.338921384999</v>
      </c>
    </row>
    <row r="57" spans="2:16" ht="14.25" customHeight="1">
      <c r="B57" s="25">
        <v>37</v>
      </c>
      <c r="C57" s="43">
        <v>46805</v>
      </c>
      <c r="D57" s="26">
        <f t="shared" si="18"/>
        <v>161993.12279346891</v>
      </c>
      <c r="E57" s="27">
        <f t="shared" si="14"/>
        <v>5644.0495015965043</v>
      </c>
      <c r="F57" s="26">
        <f t="shared" si="15"/>
        <v>2461.8516496859511</v>
      </c>
      <c r="G57" s="27">
        <f t="shared" ref="G57:H57" si="91">+G56</f>
        <v>8105.9011512824554</v>
      </c>
      <c r="H57" s="27">
        <f t="shared" si="91"/>
        <v>8105.9011512824554</v>
      </c>
      <c r="I57" s="28"/>
      <c r="J57" s="25">
        <v>37</v>
      </c>
      <c r="K57" s="43">
        <v>46805</v>
      </c>
      <c r="L57" s="26">
        <f t="shared" si="20"/>
        <v>257841.70407380839</v>
      </c>
      <c r="M57" s="27">
        <f t="shared" si="16"/>
        <v>9064.7029014253676</v>
      </c>
      <c r="N57" s="26">
        <f t="shared" si="83"/>
        <v>3725.6360199596315</v>
      </c>
      <c r="O57" s="31">
        <f t="shared" ref="O57:P57" si="92">+O56</f>
        <v>12790.338921384999</v>
      </c>
      <c r="P57" s="31">
        <f t="shared" si="92"/>
        <v>12790.338921384999</v>
      </c>
    </row>
    <row r="58" spans="2:16" ht="14.25" customHeight="1">
      <c r="B58" s="25">
        <v>38</v>
      </c>
      <c r="C58" s="43">
        <v>46834</v>
      </c>
      <c r="D58" s="26">
        <f t="shared" si="18"/>
        <v>156349.0732918724</v>
      </c>
      <c r="E58" s="27">
        <f t="shared" si="14"/>
        <v>5729.8235908714523</v>
      </c>
      <c r="F58" s="26">
        <f t="shared" si="15"/>
        <v>2376.0775604110036</v>
      </c>
      <c r="G58" s="27">
        <f t="shared" ref="G58:H58" si="93">+G57</f>
        <v>8105.9011512824554</v>
      </c>
      <c r="H58" s="27">
        <f t="shared" si="93"/>
        <v>8105.9011512824554</v>
      </c>
      <c r="I58" s="28"/>
      <c r="J58" s="25">
        <v>38</v>
      </c>
      <c r="K58" s="43">
        <v>46834</v>
      </c>
      <c r="L58" s="26">
        <f t="shared" si="20"/>
        <v>248777.00117238302</v>
      </c>
      <c r="M58" s="27">
        <f t="shared" si="16"/>
        <v>9195.6816496503452</v>
      </c>
      <c r="N58" s="26">
        <f t="shared" si="83"/>
        <v>3594.6572717346526</v>
      </c>
      <c r="O58" s="31">
        <f t="shared" ref="O58:P58" si="94">+O57</f>
        <v>12790.338921384999</v>
      </c>
      <c r="P58" s="31">
        <f t="shared" si="94"/>
        <v>12790.338921384999</v>
      </c>
    </row>
    <row r="59" spans="2:16" ht="14.25" customHeight="1">
      <c r="B59" s="25">
        <v>39</v>
      </c>
      <c r="C59" s="43">
        <v>46865</v>
      </c>
      <c r="D59" s="26">
        <f t="shared" si="18"/>
        <v>150619.24970100095</v>
      </c>
      <c r="E59" s="27">
        <f t="shared" si="14"/>
        <v>5816.9012113058743</v>
      </c>
      <c r="F59" s="26">
        <f t="shared" si="15"/>
        <v>2288.9999399765816</v>
      </c>
      <c r="G59" s="27">
        <f t="shared" ref="G59:H59" si="95">+G58</f>
        <v>8105.9011512824554</v>
      </c>
      <c r="H59" s="27">
        <f t="shared" si="95"/>
        <v>8105.9011512824554</v>
      </c>
      <c r="I59" s="28"/>
      <c r="J59" s="25">
        <v>39</v>
      </c>
      <c r="K59" s="43">
        <v>46865</v>
      </c>
      <c r="L59" s="26">
        <f t="shared" si="20"/>
        <v>239581.31952273269</v>
      </c>
      <c r="M59" s="27">
        <f t="shared" si="16"/>
        <v>9328.5529510757042</v>
      </c>
      <c r="N59" s="26">
        <f t="shared" si="83"/>
        <v>3461.785970309294</v>
      </c>
      <c r="O59" s="31">
        <f t="shared" ref="O59:P59" si="96">+O58</f>
        <v>12790.338921384999</v>
      </c>
      <c r="P59" s="31">
        <f t="shared" si="96"/>
        <v>12790.338921384999</v>
      </c>
    </row>
    <row r="60" spans="2:16" ht="14.25" customHeight="1">
      <c r="B60" s="25">
        <v>40</v>
      </c>
      <c r="C60" s="43">
        <v>46895</v>
      </c>
      <c r="D60" s="26">
        <f t="shared" si="18"/>
        <v>144802.34848969508</v>
      </c>
      <c r="E60" s="27">
        <f t="shared" si="14"/>
        <v>5905.3021730020755</v>
      </c>
      <c r="F60" s="26">
        <f t="shared" si="15"/>
        <v>2200.5989782803799</v>
      </c>
      <c r="G60" s="27">
        <f t="shared" ref="G60:H60" si="97">+G59</f>
        <v>8105.9011512824554</v>
      </c>
      <c r="H60" s="27">
        <f t="shared" si="97"/>
        <v>8105.9011512824554</v>
      </c>
      <c r="I60" s="28"/>
      <c r="J60" s="25">
        <v>40</v>
      </c>
      <c r="K60" s="43">
        <v>46895</v>
      </c>
      <c r="L60" s="26">
        <f t="shared" si="20"/>
        <v>230252.76657165698</v>
      </c>
      <c r="M60" s="27">
        <f t="shared" si="16"/>
        <v>9463.3441517989195</v>
      </c>
      <c r="N60" s="26">
        <f t="shared" si="83"/>
        <v>3326.9947695860792</v>
      </c>
      <c r="O60" s="31">
        <f t="shared" ref="O60:P60" si="98">+O59</f>
        <v>12790.338921384999</v>
      </c>
      <c r="P60" s="31">
        <f t="shared" si="98"/>
        <v>12790.338921384999</v>
      </c>
    </row>
    <row r="61" spans="2:16" ht="14.25" customHeight="1">
      <c r="B61" s="25">
        <v>41</v>
      </c>
      <c r="C61" s="43">
        <v>46926</v>
      </c>
      <c r="D61" s="26">
        <f t="shared" si="18"/>
        <v>138897.04631669301</v>
      </c>
      <c r="E61" s="27">
        <f t="shared" si="14"/>
        <v>5995.0465871216438</v>
      </c>
      <c r="F61" s="26">
        <f t="shared" si="15"/>
        <v>2110.8545641608116</v>
      </c>
      <c r="G61" s="27">
        <f t="shared" ref="G61:H61" si="99">+G60</f>
        <v>8105.9011512824554</v>
      </c>
      <c r="H61" s="27">
        <f t="shared" si="99"/>
        <v>8105.9011512824554</v>
      </c>
      <c r="I61" s="28"/>
      <c r="J61" s="25">
        <v>41</v>
      </c>
      <c r="K61" s="43">
        <v>46926</v>
      </c>
      <c r="L61" s="26">
        <f t="shared" si="20"/>
        <v>220789.42241985805</v>
      </c>
      <c r="M61" s="27">
        <f t="shared" si="16"/>
        <v>9600.0829930498439</v>
      </c>
      <c r="N61" s="26">
        <f t="shared" si="83"/>
        <v>3190.2559283351543</v>
      </c>
      <c r="O61" s="31">
        <f t="shared" ref="O61:P61" si="100">+O60</f>
        <v>12790.338921384999</v>
      </c>
      <c r="P61" s="31">
        <f t="shared" si="100"/>
        <v>12790.338921384999</v>
      </c>
    </row>
    <row r="62" spans="2:16" ht="14.25" customHeight="1">
      <c r="B62" s="25">
        <v>42</v>
      </c>
      <c r="C62" s="43">
        <v>46956</v>
      </c>
      <c r="D62" s="26">
        <f t="shared" si="18"/>
        <v>132901.99972957137</v>
      </c>
      <c r="E62" s="27">
        <f t="shared" si="14"/>
        <v>6086.154870460723</v>
      </c>
      <c r="F62" s="26">
        <f t="shared" si="15"/>
        <v>2019.7462808217326</v>
      </c>
      <c r="G62" s="27">
        <f t="shared" ref="G62:H62" si="101">+G61</f>
        <v>8105.9011512824554</v>
      </c>
      <c r="H62" s="27">
        <f t="shared" si="101"/>
        <v>8105.9011512824554</v>
      </c>
      <c r="I62" s="28"/>
      <c r="J62" s="25">
        <v>42</v>
      </c>
      <c r="K62" s="43">
        <v>46956</v>
      </c>
      <c r="L62" s="26">
        <f t="shared" si="20"/>
        <v>211189.3394268082</v>
      </c>
      <c r="M62" s="27">
        <f t="shared" si="16"/>
        <v>9738.7976169001049</v>
      </c>
      <c r="N62" s="26">
        <f t="shared" si="83"/>
        <v>3051.5413044848947</v>
      </c>
      <c r="O62" s="31">
        <f t="shared" ref="O62:P62" si="102">+O61</f>
        <v>12790.338921384999</v>
      </c>
      <c r="P62" s="31">
        <f t="shared" si="102"/>
        <v>12790.338921384999</v>
      </c>
    </row>
    <row r="63" spans="2:16" ht="14.25" customHeight="1">
      <c r="B63" s="25">
        <v>43</v>
      </c>
      <c r="C63" s="43">
        <v>46987</v>
      </c>
      <c r="D63" s="26">
        <f t="shared" si="18"/>
        <v>126815.84485911064</v>
      </c>
      <c r="E63" s="27">
        <f t="shared" si="14"/>
        <v>6178.6477500948204</v>
      </c>
      <c r="F63" s="26">
        <f t="shared" si="15"/>
        <v>1927.2534011876351</v>
      </c>
      <c r="G63" s="27">
        <f t="shared" ref="G63:H63" si="103">+G62</f>
        <v>8105.9011512824554</v>
      </c>
      <c r="H63" s="27">
        <f t="shared" si="103"/>
        <v>8105.9011512824554</v>
      </c>
      <c r="I63" s="28"/>
      <c r="J63" s="25">
        <v>43</v>
      </c>
      <c r="K63" s="43">
        <v>46987</v>
      </c>
      <c r="L63" s="26">
        <f t="shared" si="20"/>
        <v>201450.54180990811</v>
      </c>
      <c r="M63" s="27">
        <f t="shared" si="16"/>
        <v>9879.5165720549849</v>
      </c>
      <c r="N63" s="26">
        <f t="shared" si="83"/>
        <v>2910.8223493300147</v>
      </c>
      <c r="O63" s="31">
        <f t="shared" ref="O63:P63" si="104">+O62</f>
        <v>12790.338921384999</v>
      </c>
      <c r="P63" s="31">
        <f t="shared" si="104"/>
        <v>12790.338921384999</v>
      </c>
    </row>
    <row r="64" spans="2:16" ht="14.25" customHeight="1">
      <c r="B64" s="25">
        <v>44</v>
      </c>
      <c r="C64" s="43">
        <v>47018</v>
      </c>
      <c r="D64" s="26">
        <f t="shared" si="18"/>
        <v>120637.19710901582</v>
      </c>
      <c r="E64" s="27">
        <f t="shared" si="14"/>
        <v>6272.5462680942064</v>
      </c>
      <c r="F64" s="26">
        <f t="shared" si="15"/>
        <v>1833.3548831882488</v>
      </c>
      <c r="G64" s="27">
        <f t="shared" ref="G64:H64" si="105">+G63</f>
        <v>8105.9011512824554</v>
      </c>
      <c r="H64" s="27">
        <f t="shared" si="105"/>
        <v>8105.9011512824554</v>
      </c>
      <c r="I64" s="28"/>
      <c r="J64" s="25">
        <v>44</v>
      </c>
      <c r="K64" s="43">
        <v>47018</v>
      </c>
      <c r="L64" s="26">
        <f t="shared" si="20"/>
        <v>191571.02523785311</v>
      </c>
      <c r="M64" s="27">
        <f t="shared" si="16"/>
        <v>10022.268819729006</v>
      </c>
      <c r="N64" s="26">
        <f t="shared" si="83"/>
        <v>2768.0701016559929</v>
      </c>
      <c r="O64" s="31">
        <f t="shared" ref="O64:P64" si="106">+O63</f>
        <v>12790.338921384999</v>
      </c>
      <c r="P64" s="31">
        <f t="shared" si="106"/>
        <v>12790.338921384999</v>
      </c>
    </row>
    <row r="65" spans="2:16" ht="14.25" customHeight="1">
      <c r="B65" s="25">
        <v>45</v>
      </c>
      <c r="C65" s="43">
        <v>47048</v>
      </c>
      <c r="D65" s="26">
        <f t="shared" si="18"/>
        <v>114364.65084092162</v>
      </c>
      <c r="E65" s="27">
        <f t="shared" si="14"/>
        <v>6367.8717863109696</v>
      </c>
      <c r="F65" s="26">
        <f t="shared" si="15"/>
        <v>1738.0293649714856</v>
      </c>
      <c r="G65" s="27">
        <f t="shared" ref="G65:H65" si="107">+G64</f>
        <v>8105.9011512824554</v>
      </c>
      <c r="H65" s="27">
        <f t="shared" si="107"/>
        <v>8105.9011512824554</v>
      </c>
      <c r="I65" s="28"/>
      <c r="J65" s="25">
        <v>45</v>
      </c>
      <c r="K65" s="43">
        <v>47048</v>
      </c>
      <c r="L65" s="26">
        <f t="shared" si="20"/>
        <v>181548.7564181241</v>
      </c>
      <c r="M65" s="27">
        <f t="shared" si="16"/>
        <v>10167.083739606405</v>
      </c>
      <c r="N65" s="26">
        <f t="shared" si="83"/>
        <v>2623.2551817785934</v>
      </c>
      <c r="O65" s="31">
        <f t="shared" ref="O65:P65" si="108">+O64</f>
        <v>12790.338921384999</v>
      </c>
      <c r="P65" s="31">
        <f t="shared" si="108"/>
        <v>12790.338921384999</v>
      </c>
    </row>
    <row r="66" spans="2:16" ht="14.25" customHeight="1">
      <c r="B66" s="25">
        <v>46</v>
      </c>
      <c r="C66" s="43">
        <v>47079</v>
      </c>
      <c r="D66" s="26">
        <f t="shared" si="18"/>
        <v>107996.77905461066</v>
      </c>
      <c r="E66" s="27">
        <f t="shared" si="14"/>
        <v>6464.6459912388245</v>
      </c>
      <c r="F66" s="26">
        <f t="shared" si="15"/>
        <v>1641.2551600436311</v>
      </c>
      <c r="G66" s="27">
        <f t="shared" ref="G66:H66" si="109">+G65</f>
        <v>8105.9011512824554</v>
      </c>
      <c r="H66" s="27">
        <f t="shared" si="109"/>
        <v>8105.9011512824554</v>
      </c>
      <c r="I66" s="28"/>
      <c r="J66" s="25">
        <v>46</v>
      </c>
      <c r="K66" s="43">
        <v>47079</v>
      </c>
      <c r="L66" s="26">
        <f t="shared" si="20"/>
        <v>171381.6726785177</v>
      </c>
      <c r="M66" s="27">
        <f t="shared" si="16"/>
        <v>10313.991135887733</v>
      </c>
      <c r="N66" s="26">
        <f t="shared" si="83"/>
        <v>2476.3477854972666</v>
      </c>
      <c r="O66" s="31">
        <f t="shared" ref="O66:P66" si="110">+O65</f>
        <v>12790.338921384999</v>
      </c>
      <c r="P66" s="31">
        <f t="shared" si="110"/>
        <v>12790.338921384999</v>
      </c>
    </row>
    <row r="67" spans="2:16" ht="14.25" customHeight="1">
      <c r="B67" s="25">
        <v>47</v>
      </c>
      <c r="C67" s="43">
        <v>47109</v>
      </c>
      <c r="D67" s="26">
        <f t="shared" si="18"/>
        <v>101532.13306337183</v>
      </c>
      <c r="E67" s="27">
        <f t="shared" si="14"/>
        <v>6562.8908989467745</v>
      </c>
      <c r="F67" s="26">
        <f t="shared" si="15"/>
        <v>1543.0102523356811</v>
      </c>
      <c r="G67" s="27">
        <f t="shared" ref="G67:H67" si="111">+G66</f>
        <v>8105.9011512824554</v>
      </c>
      <c r="H67" s="27">
        <f t="shared" si="111"/>
        <v>8105.9011512824554</v>
      </c>
      <c r="I67" s="28"/>
      <c r="J67" s="25">
        <v>47</v>
      </c>
      <c r="K67" s="43">
        <v>47109</v>
      </c>
      <c r="L67" s="26">
        <f t="shared" si="20"/>
        <v>161067.68154262996</v>
      </c>
      <c r="M67" s="27">
        <f t="shared" si="16"/>
        <v>10463.02124342382</v>
      </c>
      <c r="N67" s="26">
        <f t="shared" si="83"/>
        <v>2327.3176779611795</v>
      </c>
      <c r="O67" s="31">
        <f t="shared" ref="O67:P67" si="112">+O66</f>
        <v>12790.338921384999</v>
      </c>
      <c r="P67" s="31">
        <f t="shared" si="112"/>
        <v>12790.338921384999</v>
      </c>
    </row>
    <row r="68" spans="2:16" ht="14.25" customHeight="1">
      <c r="B68" s="25">
        <v>48</v>
      </c>
      <c r="C68" s="43">
        <v>47140</v>
      </c>
      <c r="D68" s="26">
        <f t="shared" si="18"/>
        <v>94969.242164425057</v>
      </c>
      <c r="E68" s="27">
        <f t="shared" si="14"/>
        <v>6662.6288600877542</v>
      </c>
      <c r="F68" s="26">
        <f t="shared" si="15"/>
        <v>1443.272291194701</v>
      </c>
      <c r="G68" s="27">
        <f t="shared" ref="G68:H68" si="113">+G67</f>
        <v>8105.9011512824554</v>
      </c>
      <c r="H68" s="27">
        <f t="shared" si="113"/>
        <v>8105.9011512824554</v>
      </c>
      <c r="I68" s="28"/>
      <c r="J68" s="25">
        <v>48</v>
      </c>
      <c r="K68" s="43">
        <v>47140</v>
      </c>
      <c r="L68" s="26">
        <f t="shared" si="20"/>
        <v>150604.66029920615</v>
      </c>
      <c r="M68" s="27">
        <f t="shared" si="16"/>
        <v>10614.204733938386</v>
      </c>
      <c r="N68" s="26">
        <f t="shared" si="83"/>
        <v>2176.1341874466116</v>
      </c>
      <c r="O68" s="31">
        <f t="shared" ref="O68:P68" si="114">+O67</f>
        <v>12790.338921384999</v>
      </c>
      <c r="P68" s="31">
        <f t="shared" si="114"/>
        <v>12790.338921384999</v>
      </c>
    </row>
    <row r="69" spans="2:16" ht="14.25" customHeight="1">
      <c r="B69" s="25">
        <v>49</v>
      </c>
      <c r="C69" s="43">
        <v>47171</v>
      </c>
      <c r="D69" s="26">
        <f t="shared" si="18"/>
        <v>88306.613304337297</v>
      </c>
      <c r="E69" s="27">
        <f t="shared" si="14"/>
        <v>6763.8825649833898</v>
      </c>
      <c r="F69" s="26">
        <f t="shared" si="15"/>
        <v>1342.0185862990659</v>
      </c>
      <c r="G69" s="27">
        <f t="shared" ref="G69:H69" si="115">+G68</f>
        <v>8105.9011512824554</v>
      </c>
      <c r="H69" s="27">
        <f t="shared" si="115"/>
        <v>8105.9011512824554</v>
      </c>
      <c r="I69" s="28"/>
      <c r="J69" s="25">
        <v>49</v>
      </c>
      <c r="K69" s="43">
        <v>47171</v>
      </c>
      <c r="L69" s="26">
        <f t="shared" si="20"/>
        <v>139990.45556526777</v>
      </c>
      <c r="M69" s="27">
        <f t="shared" si="16"/>
        <v>10767.572722340554</v>
      </c>
      <c r="N69" s="26">
        <f t="shared" si="83"/>
        <v>2022.7661990444444</v>
      </c>
      <c r="O69" s="31">
        <f t="shared" ref="O69:P69" si="116">+O68</f>
        <v>12790.338921384999</v>
      </c>
      <c r="P69" s="31">
        <f t="shared" si="116"/>
        <v>12790.338921384999</v>
      </c>
    </row>
    <row r="70" spans="2:16" ht="14.25" customHeight="1">
      <c r="B70" s="25">
        <v>50</v>
      </c>
      <c r="C70" s="43">
        <v>47199</v>
      </c>
      <c r="D70" s="26">
        <f t="shared" si="18"/>
        <v>81542.730739353909</v>
      </c>
      <c r="E70" s="27">
        <f t="shared" si="14"/>
        <v>6866.6750487860281</v>
      </c>
      <c r="F70" s="26">
        <f t="shared" si="15"/>
        <v>1239.2261024964278</v>
      </c>
      <c r="G70" s="27">
        <f t="shared" ref="G70:H70" si="117">+G69</f>
        <v>8105.9011512824554</v>
      </c>
      <c r="H70" s="27">
        <f t="shared" si="117"/>
        <v>8105.9011512824554</v>
      </c>
      <c r="I70" s="28"/>
      <c r="J70" s="25">
        <v>50</v>
      </c>
      <c r="K70" s="43">
        <v>47199</v>
      </c>
      <c r="L70" s="26">
        <f t="shared" si="20"/>
        <v>129222.88284292721</v>
      </c>
      <c r="M70" s="27">
        <f t="shared" si="16"/>
        <v>10923.156773128565</v>
      </c>
      <c r="N70" s="26">
        <f t="shared" si="83"/>
        <v>1867.1821482564333</v>
      </c>
      <c r="O70" s="31">
        <f t="shared" ref="O70:P70" si="118">+O69</f>
        <v>12790.338921384999</v>
      </c>
      <c r="P70" s="31">
        <f t="shared" si="118"/>
        <v>12790.338921384999</v>
      </c>
    </row>
    <row r="71" spans="2:16" ht="14.25" customHeight="1">
      <c r="B71" s="25">
        <v>51</v>
      </c>
      <c r="C71" s="43">
        <v>47230</v>
      </c>
      <c r="D71" s="26">
        <f t="shared" si="18"/>
        <v>74676.055690567882</v>
      </c>
      <c r="E71" s="27">
        <f t="shared" si="14"/>
        <v>6971.0296967192226</v>
      </c>
      <c r="F71" s="26">
        <f t="shared" si="15"/>
        <v>1134.8714545632331</v>
      </c>
      <c r="G71" s="27">
        <f t="shared" ref="G71:H71" si="119">+G70</f>
        <v>8105.9011512824554</v>
      </c>
      <c r="H71" s="27">
        <f t="shared" si="119"/>
        <v>8105.9011512824554</v>
      </c>
      <c r="I71" s="28"/>
      <c r="J71" s="25">
        <v>51</v>
      </c>
      <c r="K71" s="43">
        <v>47230</v>
      </c>
      <c r="L71" s="26">
        <f t="shared" si="20"/>
        <v>118299.72606979865</v>
      </c>
      <c r="M71" s="27">
        <f t="shared" si="16"/>
        <v>11080.988906886045</v>
      </c>
      <c r="N71" s="26">
        <f t="shared" si="83"/>
        <v>1709.3500144989537</v>
      </c>
      <c r="O71" s="31">
        <f t="shared" ref="O71:P71" si="120">+O70</f>
        <v>12790.338921384999</v>
      </c>
      <c r="P71" s="31">
        <f t="shared" si="120"/>
        <v>12790.338921384999</v>
      </c>
    </row>
    <row r="72" spans="2:16" ht="14.25" customHeight="1">
      <c r="B72" s="25">
        <v>52</v>
      </c>
      <c r="C72" s="43">
        <v>47260</v>
      </c>
      <c r="D72" s="26">
        <f t="shared" si="18"/>
        <v>67705.025993848656</v>
      </c>
      <c r="E72" s="27">
        <f t="shared" si="14"/>
        <v>7076.9702493978566</v>
      </c>
      <c r="F72" s="26">
        <f t="shared" si="15"/>
        <v>1028.9309018845986</v>
      </c>
      <c r="G72" s="27">
        <f t="shared" ref="G72:H72" si="121">+G71</f>
        <v>8105.9011512824554</v>
      </c>
      <c r="H72" s="27">
        <f t="shared" si="121"/>
        <v>8105.9011512824554</v>
      </c>
      <c r="I72" s="28"/>
      <c r="J72" s="25">
        <v>52</v>
      </c>
      <c r="K72" s="43">
        <v>47260</v>
      </c>
      <c r="L72" s="26">
        <f t="shared" si="20"/>
        <v>107218.7371629126</v>
      </c>
      <c r="M72" s="27">
        <f t="shared" si="16"/>
        <v>11241.101606872118</v>
      </c>
      <c r="N72" s="26">
        <f t="shared" si="83"/>
        <v>1549.2373145128797</v>
      </c>
      <c r="O72" s="31">
        <f t="shared" ref="O72:P72" si="122">+O71</f>
        <v>12790.338921384999</v>
      </c>
      <c r="P72" s="31">
        <f t="shared" si="122"/>
        <v>12790.338921384999</v>
      </c>
    </row>
    <row r="73" spans="2:16" ht="14.25" customHeight="1">
      <c r="B73" s="25">
        <v>53</v>
      </c>
      <c r="C73" s="43">
        <v>47291</v>
      </c>
      <c r="D73" s="26">
        <f t="shared" si="18"/>
        <v>60628.055744450801</v>
      </c>
      <c r="E73" s="27">
        <f t="shared" si="14"/>
        <v>7184.5208082291165</v>
      </c>
      <c r="F73" s="26">
        <f t="shared" si="15"/>
        <v>921.38034305333872</v>
      </c>
      <c r="G73" s="27">
        <f t="shared" ref="G73:H73" si="123">+G72</f>
        <v>8105.9011512824554</v>
      </c>
      <c r="H73" s="27">
        <f t="shared" si="123"/>
        <v>8105.9011512824554</v>
      </c>
      <c r="I73" s="28"/>
      <c r="J73" s="25">
        <v>53</v>
      </c>
      <c r="K73" s="43">
        <v>47291</v>
      </c>
      <c r="L73" s="26">
        <f t="shared" si="20"/>
        <v>95977.635556040477</v>
      </c>
      <c r="M73" s="27">
        <f t="shared" si="16"/>
        <v>11403.527825706758</v>
      </c>
      <c r="N73" s="26">
        <f t="shared" si="83"/>
        <v>1386.8110956782398</v>
      </c>
      <c r="O73" s="31">
        <f t="shared" ref="O73:P73" si="124">+O72</f>
        <v>12790.338921384999</v>
      </c>
      <c r="P73" s="31">
        <f t="shared" si="124"/>
        <v>12790.338921384999</v>
      </c>
    </row>
    <row r="74" spans="2:16" ht="14.25" customHeight="1">
      <c r="B74" s="25">
        <v>54</v>
      </c>
      <c r="C74" s="43">
        <v>47321</v>
      </c>
      <c r="D74" s="26">
        <f t="shared" si="18"/>
        <v>53443.534936221688</v>
      </c>
      <c r="E74" s="27">
        <f t="shared" si="14"/>
        <v>7293.7058408955463</v>
      </c>
      <c r="F74" s="26">
        <f t="shared" si="15"/>
        <v>812.19531038690889</v>
      </c>
      <c r="G74" s="27">
        <f t="shared" ref="G74:H74" si="125">+G73</f>
        <v>8105.9011512824554</v>
      </c>
      <c r="H74" s="27">
        <f t="shared" si="125"/>
        <v>8105.9011512824554</v>
      </c>
      <c r="I74" s="28"/>
      <c r="J74" s="25">
        <v>54</v>
      </c>
      <c r="K74" s="43">
        <v>47321</v>
      </c>
      <c r="L74" s="26">
        <f t="shared" si="20"/>
        <v>84574.107730333722</v>
      </c>
      <c r="M74" s="27">
        <f t="shared" si="16"/>
        <v>11568.300992152725</v>
      </c>
      <c r="N74" s="26">
        <f t="shared" si="83"/>
        <v>1222.0379292322741</v>
      </c>
      <c r="O74" s="31">
        <f t="shared" ref="O74:P74" si="126">+O73</f>
        <v>12790.338921384999</v>
      </c>
      <c r="P74" s="31">
        <f t="shared" si="126"/>
        <v>12790.338921384999</v>
      </c>
    </row>
    <row r="75" spans="2:16" ht="14.25" customHeight="1">
      <c r="B75" s="25">
        <v>55</v>
      </c>
      <c r="C75" s="43">
        <v>47352</v>
      </c>
      <c r="D75" s="26">
        <f t="shared" si="18"/>
        <v>46149.829095326138</v>
      </c>
      <c r="E75" s="27">
        <f t="shared" si="14"/>
        <v>7404.5501869214304</v>
      </c>
      <c r="F75" s="26">
        <f t="shared" si="15"/>
        <v>701.35096436102492</v>
      </c>
      <c r="G75" s="27">
        <f t="shared" ref="G75:H75" si="127">+G74</f>
        <v>8105.9011512824554</v>
      </c>
      <c r="H75" s="27">
        <f t="shared" si="127"/>
        <v>8105.9011512824554</v>
      </c>
      <c r="I75" s="28"/>
      <c r="J75" s="25">
        <v>55</v>
      </c>
      <c r="K75" s="43">
        <v>47352</v>
      </c>
      <c r="L75" s="26">
        <f t="shared" si="20"/>
        <v>73005.806738180996</v>
      </c>
      <c r="M75" s="27">
        <f t="shared" si="16"/>
        <v>11735.4550179955</v>
      </c>
      <c r="N75" s="26">
        <f t="shared" si="83"/>
        <v>1054.8839033894974</v>
      </c>
      <c r="O75" s="31">
        <f t="shared" ref="O75:P75" si="128">+O74</f>
        <v>12790.338921384999</v>
      </c>
      <c r="P75" s="31">
        <f t="shared" si="128"/>
        <v>12790.338921384999</v>
      </c>
    </row>
    <row r="76" spans="2:16" ht="14.25" customHeight="1">
      <c r="B76" s="25">
        <v>56</v>
      </c>
      <c r="C76" s="43">
        <v>47383</v>
      </c>
      <c r="D76" s="26">
        <f t="shared" si="18"/>
        <v>38745.278908404711</v>
      </c>
      <c r="E76" s="27">
        <f t="shared" si="14"/>
        <v>7517.0790633237675</v>
      </c>
      <c r="F76" s="26">
        <f t="shared" si="15"/>
        <v>588.82208795868758</v>
      </c>
      <c r="G76" s="27">
        <f t="shared" ref="G76:H76" si="129">+G75</f>
        <v>8105.9011512824554</v>
      </c>
      <c r="H76" s="27">
        <f t="shared" si="129"/>
        <v>8105.9011512824554</v>
      </c>
      <c r="I76" s="28"/>
      <c r="J76" s="25">
        <v>56</v>
      </c>
      <c r="K76" s="43">
        <v>47383</v>
      </c>
      <c r="L76" s="26">
        <f t="shared" si="20"/>
        <v>61270.351720185499</v>
      </c>
      <c r="M76" s="27">
        <f t="shared" si="16"/>
        <v>11905.024305022647</v>
      </c>
      <c r="N76" s="26">
        <f t="shared" si="83"/>
        <v>885.31461636235156</v>
      </c>
      <c r="O76" s="31">
        <f t="shared" ref="O76:P76" si="130">+O75</f>
        <v>12790.338921384999</v>
      </c>
      <c r="P76" s="31">
        <f t="shared" si="130"/>
        <v>12790.338921384999</v>
      </c>
    </row>
    <row r="77" spans="2:16" ht="14.25" customHeight="1">
      <c r="B77" s="25">
        <v>57</v>
      </c>
      <c r="C77" s="43">
        <v>47413</v>
      </c>
      <c r="D77" s="26">
        <f t="shared" si="18"/>
        <v>31228.199845080944</v>
      </c>
      <c r="E77" s="27">
        <f t="shared" si="14"/>
        <v>7631.3180703491289</v>
      </c>
      <c r="F77" s="26">
        <f t="shared" si="15"/>
        <v>474.58308093332607</v>
      </c>
      <c r="G77" s="27">
        <f t="shared" ref="G77:H77" si="131">+G76</f>
        <v>8105.9011512824554</v>
      </c>
      <c r="H77" s="27">
        <f t="shared" si="131"/>
        <v>8105.9011512824554</v>
      </c>
      <c r="I77" s="28"/>
      <c r="J77" s="25">
        <v>57</v>
      </c>
      <c r="K77" s="43">
        <v>47413</v>
      </c>
      <c r="L77" s="26">
        <f t="shared" si="20"/>
        <v>49365.32741516285</v>
      </c>
      <c r="M77" s="27">
        <f t="shared" si="16"/>
        <v>12077.043752103988</v>
      </c>
      <c r="N77" s="26">
        <f t="shared" si="83"/>
        <v>713.29516928101066</v>
      </c>
      <c r="O77" s="31">
        <f t="shared" ref="O77:P77" si="132">+O76</f>
        <v>12790.338921384999</v>
      </c>
      <c r="P77" s="31">
        <f t="shared" si="132"/>
        <v>12790.338921384999</v>
      </c>
    </row>
    <row r="78" spans="2:16" ht="14.25" customHeight="1">
      <c r="B78" s="25">
        <v>58</v>
      </c>
      <c r="C78" s="43">
        <v>47444</v>
      </c>
      <c r="D78" s="26">
        <f t="shared" si="18"/>
        <v>23596.881774731817</v>
      </c>
      <c r="E78" s="27">
        <f t="shared" si="14"/>
        <v>7747.2931972976958</v>
      </c>
      <c r="F78" s="26">
        <f t="shared" si="15"/>
        <v>358.60795398476</v>
      </c>
      <c r="G78" s="27">
        <f t="shared" ref="G78:H78" si="133">+G77</f>
        <v>8105.9011512824554</v>
      </c>
      <c r="H78" s="27">
        <f t="shared" si="133"/>
        <v>8105.9011512824554</v>
      </c>
      <c r="I78" s="28"/>
      <c r="J78" s="25">
        <v>58</v>
      </c>
      <c r="K78" s="43">
        <v>47444</v>
      </c>
      <c r="L78" s="26">
        <f t="shared" si="20"/>
        <v>37288.283663058864</v>
      </c>
      <c r="M78" s="27">
        <f t="shared" si="16"/>
        <v>12251.548762374116</v>
      </c>
      <c r="N78" s="26">
        <f t="shared" si="83"/>
        <v>538.79015901088349</v>
      </c>
      <c r="O78" s="31">
        <f t="shared" ref="O78:P78" si="134">+O77</f>
        <v>12790.338921384999</v>
      </c>
      <c r="P78" s="31">
        <f t="shared" si="134"/>
        <v>12790.338921384999</v>
      </c>
    </row>
    <row r="79" spans="2:16" ht="14.25" customHeight="1">
      <c r="B79" s="25">
        <v>59</v>
      </c>
      <c r="C79" s="43">
        <v>47474</v>
      </c>
      <c r="D79" s="26">
        <f t="shared" si="18"/>
        <v>15849.588577434122</v>
      </c>
      <c r="E79" s="27">
        <f t="shared" si="14"/>
        <v>7865.0308284358061</v>
      </c>
      <c r="F79" s="26">
        <f t="shared" si="15"/>
        <v>240.87032284664954</v>
      </c>
      <c r="G79" s="27">
        <f t="shared" ref="G79:H79" si="135">+G78</f>
        <v>8105.9011512824554</v>
      </c>
      <c r="H79" s="27">
        <f t="shared" si="135"/>
        <v>8105.9011512824554</v>
      </c>
      <c r="I79" s="28"/>
      <c r="J79" s="25">
        <v>59</v>
      </c>
      <c r="K79" s="43">
        <v>47474</v>
      </c>
      <c r="L79" s="26">
        <f t="shared" si="20"/>
        <v>25036.734900684751</v>
      </c>
      <c r="M79" s="27">
        <f t="shared" si="16"/>
        <v>12428.575250518667</v>
      </c>
      <c r="N79" s="26">
        <f t="shared" si="83"/>
        <v>361.76367086633257</v>
      </c>
      <c r="O79" s="31">
        <f t="shared" ref="O79:P79" si="136">+O78</f>
        <v>12790.338921384999</v>
      </c>
      <c r="P79" s="31">
        <f t="shared" si="136"/>
        <v>12790.338921384999</v>
      </c>
    </row>
    <row r="80" spans="2:16" ht="14.25" customHeight="1">
      <c r="B80" s="25">
        <v>60</v>
      </c>
      <c r="C80" s="43">
        <v>47505</v>
      </c>
      <c r="D80" s="26">
        <f t="shared" si="18"/>
        <v>7984.5577489983161</v>
      </c>
      <c r="E80" s="27">
        <f t="shared" si="14"/>
        <v>7984.5577489983634</v>
      </c>
      <c r="F80" s="26">
        <f t="shared" si="15"/>
        <v>121.34340228409222</v>
      </c>
      <c r="G80" s="27">
        <f t="shared" ref="G80:H80" si="137">+G79</f>
        <v>8105.9011512824554</v>
      </c>
      <c r="H80" s="27">
        <f t="shared" si="137"/>
        <v>8105.9011512824554</v>
      </c>
      <c r="I80" s="28"/>
      <c r="J80" s="25">
        <v>60</v>
      </c>
      <c r="K80" s="43">
        <v>47505</v>
      </c>
      <c r="L80" s="26">
        <f t="shared" si="20"/>
        <v>12608.159650166084</v>
      </c>
      <c r="M80" s="27">
        <f t="shared" si="16"/>
        <v>12608.159650165886</v>
      </c>
      <c r="N80" s="26">
        <f t="shared" si="83"/>
        <v>182.17927121911214</v>
      </c>
      <c r="O80" s="31">
        <f t="shared" ref="O80:P80" si="138">+O79</f>
        <v>12790.338921384999</v>
      </c>
      <c r="P80" s="31">
        <f t="shared" si="138"/>
        <v>12790.338921384999</v>
      </c>
    </row>
    <row r="81" spans="2:16" ht="14.25" customHeight="1">
      <c r="B81" s="28"/>
      <c r="C81" s="28"/>
      <c r="D81" s="28"/>
      <c r="E81" s="28"/>
      <c r="F81" s="28"/>
      <c r="G81" s="33"/>
      <c r="H81" s="28"/>
      <c r="I81" s="28"/>
      <c r="L81" s="34"/>
      <c r="M81" s="33"/>
      <c r="N81" s="34"/>
    </row>
    <row r="82" spans="2:16" ht="14.25" customHeight="1">
      <c r="B82" s="79" t="s">
        <v>0</v>
      </c>
      <c r="C82" s="86"/>
      <c r="D82" s="86"/>
      <c r="E82" s="86"/>
      <c r="F82" s="86"/>
      <c r="G82" s="86"/>
      <c r="H82" s="86"/>
      <c r="I82" s="28"/>
      <c r="J82" s="79" t="s">
        <v>23</v>
      </c>
      <c r="K82" s="79"/>
      <c r="L82" s="79"/>
      <c r="M82" s="79"/>
      <c r="N82" s="79"/>
      <c r="O82" s="79"/>
      <c r="P82" s="79"/>
    </row>
    <row r="83" spans="2:16" ht="14.25" customHeight="1">
      <c r="B83" s="86"/>
      <c r="C83" s="86"/>
      <c r="D83" s="86"/>
      <c r="E83" s="86"/>
      <c r="F83" s="86"/>
      <c r="G83" s="86"/>
      <c r="H83" s="86"/>
      <c r="I83" s="28"/>
      <c r="J83" s="80"/>
      <c r="K83" s="80"/>
      <c r="L83" s="80"/>
      <c r="M83" s="80"/>
      <c r="N83" s="80"/>
      <c r="O83" s="80"/>
      <c r="P83" s="80"/>
    </row>
    <row r="84" spans="2:16" ht="14.25" customHeight="1">
      <c r="B84" s="81" t="s">
        <v>1</v>
      </c>
      <c r="C84" s="77"/>
      <c r="D84" s="77"/>
      <c r="E84" s="77"/>
      <c r="F84" s="77"/>
      <c r="G84" s="78"/>
      <c r="H84" s="6" t="s">
        <v>42</v>
      </c>
      <c r="J84" s="23" t="s">
        <v>31</v>
      </c>
      <c r="K84" s="23" t="s">
        <v>2</v>
      </c>
      <c r="L84" s="23" t="s">
        <v>32</v>
      </c>
      <c r="M84" s="23" t="s">
        <v>33</v>
      </c>
      <c r="N84" s="23" t="s">
        <v>34</v>
      </c>
      <c r="O84" s="23" t="s">
        <v>35</v>
      </c>
      <c r="P84" s="23" t="s">
        <v>36</v>
      </c>
    </row>
    <row r="85" spans="2:16" ht="14.25" customHeight="1">
      <c r="B85" s="81" t="s">
        <v>2</v>
      </c>
      <c r="C85" s="77"/>
      <c r="D85" s="77"/>
      <c r="E85" s="77"/>
      <c r="F85" s="77"/>
      <c r="G85" s="78"/>
      <c r="H85" s="6">
        <v>22</v>
      </c>
      <c r="J85" s="19">
        <v>1</v>
      </c>
      <c r="K85" s="19">
        <v>23</v>
      </c>
      <c r="L85" s="29">
        <v>27600</v>
      </c>
      <c r="M85" s="29">
        <v>27600</v>
      </c>
      <c r="N85" s="29">
        <v>36409</v>
      </c>
      <c r="O85" s="29">
        <v>0</v>
      </c>
      <c r="P85" s="29">
        <v>0</v>
      </c>
    </row>
    <row r="86" spans="2:16" ht="14.25" customHeight="1">
      <c r="B86" s="87" t="s">
        <v>4</v>
      </c>
      <c r="C86" s="77"/>
      <c r="D86" s="77"/>
      <c r="E86" s="77"/>
      <c r="F86" s="77"/>
      <c r="G86" s="78"/>
      <c r="H86" s="9">
        <v>2300</v>
      </c>
      <c r="J86" s="19">
        <v>2</v>
      </c>
      <c r="K86" s="19">
        <v>24</v>
      </c>
      <c r="L86" s="29">
        <v>27600</v>
      </c>
      <c r="M86" s="29">
        <v>55200</v>
      </c>
      <c r="N86" s="29">
        <v>66837</v>
      </c>
      <c r="O86" s="29">
        <v>13730</v>
      </c>
      <c r="P86" s="29">
        <v>13646</v>
      </c>
    </row>
    <row r="87" spans="2:16" ht="14.25" customHeight="1">
      <c r="B87" s="87" t="s">
        <v>6</v>
      </c>
      <c r="C87" s="77"/>
      <c r="D87" s="77"/>
      <c r="E87" s="77"/>
      <c r="F87" s="77"/>
      <c r="G87" s="78"/>
      <c r="H87" s="6" t="s">
        <v>7</v>
      </c>
      <c r="J87" s="19">
        <v>3</v>
      </c>
      <c r="K87" s="19">
        <v>25</v>
      </c>
      <c r="L87" s="29">
        <v>27600</v>
      </c>
      <c r="M87" s="29">
        <v>82800</v>
      </c>
      <c r="N87" s="29">
        <v>99759</v>
      </c>
      <c r="O87" s="29">
        <v>43327</v>
      </c>
      <c r="P87" s="29">
        <v>42896</v>
      </c>
    </row>
    <row r="88" spans="2:16" ht="14.25" customHeight="1">
      <c r="B88" s="87" t="s">
        <v>9</v>
      </c>
      <c r="C88" s="77"/>
      <c r="D88" s="77"/>
      <c r="E88" s="77"/>
      <c r="F88" s="77"/>
      <c r="G88" s="78"/>
      <c r="H88" s="6">
        <v>15</v>
      </c>
      <c r="J88" s="19">
        <v>4</v>
      </c>
      <c r="K88" s="19">
        <v>26</v>
      </c>
      <c r="L88" s="29">
        <v>27600</v>
      </c>
      <c r="M88" s="29">
        <v>110400</v>
      </c>
      <c r="N88" s="29">
        <v>136010</v>
      </c>
      <c r="O88" s="29">
        <v>76038</v>
      </c>
      <c r="P88" s="29">
        <v>74913</v>
      </c>
    </row>
    <row r="89" spans="2:16" ht="14.25" customHeight="1">
      <c r="B89" s="8" t="s">
        <v>11</v>
      </c>
      <c r="C89" s="3"/>
      <c r="D89" s="3"/>
      <c r="E89" s="3"/>
      <c r="F89" s="3"/>
      <c r="G89" s="4"/>
      <c r="H89" s="6" t="s">
        <v>12</v>
      </c>
      <c r="J89" s="19">
        <v>5</v>
      </c>
      <c r="K89" s="19">
        <v>27</v>
      </c>
      <c r="L89" s="29">
        <v>27600</v>
      </c>
      <c r="M89" s="29">
        <v>138000</v>
      </c>
      <c r="N89" s="29">
        <v>175934</v>
      </c>
      <c r="O89" s="29">
        <v>112195</v>
      </c>
      <c r="P89" s="29">
        <v>109948</v>
      </c>
    </row>
    <row r="90" spans="2:16" ht="14.25" customHeight="1">
      <c r="B90" s="10" t="s">
        <v>14</v>
      </c>
      <c r="C90" s="3"/>
      <c r="D90" s="3"/>
      <c r="E90" s="3"/>
      <c r="F90" s="3"/>
      <c r="G90" s="4"/>
      <c r="H90" s="11">
        <v>0.3</v>
      </c>
      <c r="J90" s="19">
        <v>6</v>
      </c>
      <c r="K90" s="19">
        <v>28</v>
      </c>
      <c r="L90" s="29">
        <v>27600</v>
      </c>
      <c r="M90" s="29">
        <v>165600</v>
      </c>
      <c r="N90" s="29">
        <v>219912</v>
      </c>
      <c r="O90" s="29">
        <v>152163</v>
      </c>
      <c r="P90" s="29">
        <v>148295</v>
      </c>
    </row>
    <row r="91" spans="2:16" ht="14.25" customHeight="1">
      <c r="B91" s="10" t="s">
        <v>16</v>
      </c>
      <c r="C91" s="3"/>
      <c r="D91" s="3"/>
      <c r="E91" s="3"/>
      <c r="F91" s="3"/>
      <c r="G91" s="4"/>
      <c r="H91" s="6" t="s">
        <v>17</v>
      </c>
      <c r="J91" s="19">
        <v>7</v>
      </c>
      <c r="K91" s="19">
        <v>29</v>
      </c>
      <c r="L91" s="29">
        <v>27600</v>
      </c>
      <c r="M91" s="29">
        <v>193200</v>
      </c>
      <c r="N91" s="29">
        <v>268365</v>
      </c>
      <c r="O91" s="29">
        <v>196345</v>
      </c>
      <c r="P91" s="29">
        <v>190284</v>
      </c>
    </row>
    <row r="92" spans="2:16" ht="14.25" customHeight="1">
      <c r="B92" s="15" t="s">
        <v>19</v>
      </c>
      <c r="C92" s="3"/>
      <c r="D92" s="3"/>
      <c r="E92" s="3"/>
      <c r="F92" s="3"/>
      <c r="G92" s="4"/>
      <c r="H92" s="6" t="s">
        <v>20</v>
      </c>
      <c r="J92" s="19">
        <v>8</v>
      </c>
      <c r="K92" s="19">
        <v>30</v>
      </c>
      <c r="L92" s="29">
        <v>27600</v>
      </c>
      <c r="M92" s="29">
        <v>220800</v>
      </c>
      <c r="N92" s="29">
        <v>321757</v>
      </c>
      <c r="O92" s="29">
        <v>245191</v>
      </c>
      <c r="P92" s="29">
        <v>236283</v>
      </c>
    </row>
    <row r="93" spans="2:16" ht="14.25" customHeight="1">
      <c r="B93" s="76" t="s">
        <v>22</v>
      </c>
      <c r="C93" s="77"/>
      <c r="D93" s="77"/>
      <c r="E93" s="77"/>
      <c r="F93" s="77"/>
      <c r="G93" s="78"/>
      <c r="H93" s="11">
        <v>1</v>
      </c>
      <c r="J93" s="19">
        <v>9</v>
      </c>
      <c r="K93" s="19">
        <v>31</v>
      </c>
      <c r="L93" s="29">
        <v>27600</v>
      </c>
      <c r="M93" s="29">
        <v>248400</v>
      </c>
      <c r="N93" s="29">
        <v>380601</v>
      </c>
      <c r="O93" s="29">
        <v>299194</v>
      </c>
      <c r="P93" s="29">
        <v>286698</v>
      </c>
    </row>
    <row r="94" spans="2:16" ht="14.25" customHeight="1">
      <c r="J94" s="19">
        <v>10</v>
      </c>
      <c r="K94" s="19">
        <v>32</v>
      </c>
      <c r="L94" s="29">
        <v>27600</v>
      </c>
      <c r="M94" s="29">
        <v>276000</v>
      </c>
      <c r="N94" s="29">
        <v>445465</v>
      </c>
      <c r="O94" s="29">
        <v>358904</v>
      </c>
      <c r="P94" s="29">
        <v>341980</v>
      </c>
    </row>
    <row r="95" spans="2:16" ht="14.25" customHeight="1">
      <c r="J95" s="19">
        <v>11</v>
      </c>
      <c r="K95" s="19">
        <v>33</v>
      </c>
      <c r="L95" s="29">
        <v>27600</v>
      </c>
      <c r="M95" s="29">
        <v>303600</v>
      </c>
      <c r="N95" s="29">
        <v>516975</v>
      </c>
      <c r="O95" s="29">
        <v>424926</v>
      </c>
      <c r="P95" s="29">
        <v>402624</v>
      </c>
    </row>
    <row r="96" spans="2:16" ht="14.25" customHeight="1">
      <c r="J96" s="19">
        <v>12</v>
      </c>
      <c r="K96" s="19">
        <v>34</v>
      </c>
      <c r="L96" s="29">
        <v>27600</v>
      </c>
      <c r="M96" s="29">
        <v>331200</v>
      </c>
      <c r="N96" s="29">
        <v>595826</v>
      </c>
      <c r="O96" s="29">
        <v>497932</v>
      </c>
      <c r="P96" s="29">
        <v>469182</v>
      </c>
    </row>
    <row r="97" spans="2:16" ht="14.25" customHeight="1">
      <c r="B97" s="35"/>
      <c r="D97" s="36"/>
      <c r="E97" s="37"/>
      <c r="F97" s="36"/>
      <c r="G97" s="37"/>
      <c r="J97" s="19">
        <v>13</v>
      </c>
      <c r="K97" s="19">
        <v>35</v>
      </c>
      <c r="L97" s="29">
        <v>27600</v>
      </c>
      <c r="M97" s="29">
        <v>358800</v>
      </c>
      <c r="N97" s="29">
        <v>682782</v>
      </c>
      <c r="O97" s="29">
        <v>578664</v>
      </c>
      <c r="P97" s="29">
        <v>542260</v>
      </c>
    </row>
    <row r="98" spans="2:16" ht="14.25" customHeight="1">
      <c r="B98" s="35"/>
      <c r="D98" s="36"/>
      <c r="E98" s="37"/>
      <c r="F98" s="36"/>
      <c r="G98" s="37"/>
      <c r="J98" s="48">
        <v>14</v>
      </c>
      <c r="K98" s="48">
        <v>36</v>
      </c>
      <c r="L98" s="49">
        <v>27600</v>
      </c>
      <c r="M98" s="49">
        <v>386400</v>
      </c>
      <c r="N98" s="49">
        <v>778691</v>
      </c>
      <c r="O98" s="49">
        <v>667943</v>
      </c>
      <c r="P98" s="49">
        <v>622528</v>
      </c>
    </row>
    <row r="99" spans="2:16" ht="14.25" customHeight="1">
      <c r="B99" s="35"/>
      <c r="D99" s="36"/>
      <c r="E99" s="37"/>
      <c r="F99" s="36"/>
      <c r="G99" s="37"/>
      <c r="J99" s="52">
        <v>15</v>
      </c>
      <c r="K99" s="52">
        <v>37</v>
      </c>
      <c r="L99" s="53">
        <v>27600</v>
      </c>
      <c r="M99" s="53">
        <v>414000</v>
      </c>
      <c r="N99" s="53">
        <v>884488</v>
      </c>
      <c r="O99" s="53">
        <v>884488</v>
      </c>
      <c r="P99" s="53">
        <v>828539</v>
      </c>
    </row>
    <row r="100" spans="2:16" ht="14.25" customHeight="1">
      <c r="B100" s="35"/>
      <c r="D100" s="36"/>
      <c r="E100" s="37"/>
      <c r="F100" s="36"/>
      <c r="G100" s="37"/>
      <c r="L100" s="38"/>
      <c r="M100" s="33"/>
      <c r="O100" s="38"/>
    </row>
    <row r="101" spans="2:16" ht="14.25" customHeight="1">
      <c r="B101" s="35"/>
      <c r="D101" s="36"/>
      <c r="E101" s="37"/>
      <c r="F101" s="36"/>
      <c r="G101" s="37"/>
      <c r="L101" s="38"/>
      <c r="M101" s="33"/>
      <c r="O101" s="38"/>
    </row>
    <row r="102" spans="2:16" ht="14.25" customHeight="1">
      <c r="B102" s="35"/>
      <c r="D102" s="36"/>
      <c r="E102" s="37"/>
      <c r="F102" s="36"/>
      <c r="G102" s="37"/>
      <c r="L102" s="38"/>
      <c r="M102" s="33"/>
      <c r="O102" s="38"/>
    </row>
    <row r="103" spans="2:16" ht="14.25" customHeight="1">
      <c r="B103" s="35"/>
      <c r="D103" s="36"/>
      <c r="E103" s="37"/>
      <c r="F103" s="36"/>
      <c r="G103" s="37"/>
      <c r="L103" s="38"/>
      <c r="M103" s="33"/>
      <c r="O103" s="38"/>
    </row>
    <row r="104" spans="2:16" ht="14.25" customHeight="1">
      <c r="B104" s="35"/>
      <c r="D104" s="36"/>
      <c r="E104" s="37"/>
      <c r="F104" s="36"/>
      <c r="G104" s="37"/>
      <c r="L104" s="38"/>
      <c r="M104" s="33"/>
      <c r="O104" s="38"/>
      <c r="P104" s="38"/>
    </row>
    <row r="105" spans="2:16" ht="14.25" customHeight="1">
      <c r="B105" s="35"/>
      <c r="D105" s="36"/>
      <c r="E105" s="37"/>
      <c r="F105" s="36"/>
      <c r="G105" s="37"/>
      <c r="L105" s="38"/>
      <c r="M105" s="33"/>
      <c r="O105" s="38"/>
      <c r="P105" s="38"/>
    </row>
    <row r="106" spans="2:16" ht="14.25" customHeight="1">
      <c r="B106" s="35"/>
      <c r="D106" s="36"/>
      <c r="E106" s="37"/>
      <c r="F106" s="36"/>
      <c r="G106" s="37"/>
      <c r="L106" s="38"/>
      <c r="M106" s="33"/>
      <c r="O106" s="38"/>
      <c r="P106" s="38"/>
    </row>
    <row r="107" spans="2:16" ht="14.25" customHeight="1">
      <c r="B107" s="35"/>
      <c r="D107" s="36"/>
      <c r="E107" s="37"/>
      <c r="F107" s="36"/>
      <c r="G107" s="37"/>
      <c r="L107" s="38"/>
      <c r="M107" s="33"/>
      <c r="O107" s="38"/>
      <c r="P107" s="38"/>
    </row>
    <row r="108" spans="2:16" ht="14.25" customHeight="1">
      <c r="B108" s="35"/>
      <c r="D108" s="36"/>
      <c r="E108" s="37"/>
      <c r="F108" s="36"/>
      <c r="G108" s="37"/>
      <c r="L108" s="38"/>
      <c r="M108" s="33"/>
      <c r="O108" s="38"/>
      <c r="P108" s="38"/>
    </row>
    <row r="109" spans="2:16" ht="14.25" customHeight="1">
      <c r="B109" s="35"/>
      <c r="D109" s="36"/>
      <c r="E109" s="37"/>
      <c r="F109" s="36"/>
      <c r="G109" s="37"/>
      <c r="L109" s="38"/>
      <c r="M109" s="33"/>
      <c r="O109" s="38"/>
      <c r="P109" s="38"/>
    </row>
    <row r="110" spans="2:16" ht="14.25" customHeight="1">
      <c r="B110" s="35"/>
      <c r="D110" s="36"/>
      <c r="E110" s="37"/>
      <c r="F110" s="36"/>
      <c r="G110" s="37"/>
      <c r="L110" s="38"/>
      <c r="M110" s="33"/>
      <c r="O110" s="38"/>
      <c r="P110" s="38"/>
    </row>
    <row r="111" spans="2:16" ht="14.25" customHeight="1">
      <c r="B111" s="35"/>
      <c r="D111" s="36"/>
      <c r="E111" s="37"/>
      <c r="F111" s="36"/>
      <c r="G111" s="37"/>
      <c r="L111" s="38"/>
      <c r="M111" s="33"/>
      <c r="O111" s="38"/>
      <c r="P111" s="38"/>
    </row>
    <row r="112" spans="2:16" ht="14.25" customHeight="1">
      <c r="B112" s="35"/>
      <c r="D112" s="36"/>
      <c r="E112" s="37"/>
      <c r="F112" s="36"/>
      <c r="G112" s="37"/>
      <c r="L112" s="38"/>
      <c r="M112" s="33"/>
      <c r="O112" s="38"/>
      <c r="P112" s="38"/>
    </row>
    <row r="113" spans="2:16" ht="14.25" customHeight="1">
      <c r="B113" s="35"/>
      <c r="D113" s="36"/>
      <c r="E113" s="37"/>
      <c r="F113" s="36"/>
      <c r="G113" s="37"/>
      <c r="L113" s="38"/>
      <c r="M113" s="33"/>
      <c r="O113" s="38"/>
      <c r="P113" s="38"/>
    </row>
    <row r="114" spans="2:16" ht="14.25" customHeight="1">
      <c r="B114" s="35"/>
      <c r="D114" s="36"/>
      <c r="E114" s="37"/>
      <c r="F114" s="36"/>
      <c r="G114" s="37"/>
      <c r="L114" s="38"/>
      <c r="M114" s="33"/>
      <c r="O114" s="38"/>
      <c r="P114" s="38"/>
    </row>
    <row r="115" spans="2:16" ht="14.25" customHeight="1">
      <c r="B115" s="35"/>
      <c r="D115" s="36"/>
      <c r="E115" s="37"/>
      <c r="F115" s="36"/>
      <c r="G115" s="37"/>
      <c r="L115" s="38"/>
      <c r="M115" s="33"/>
      <c r="O115" s="38"/>
      <c r="P115" s="38"/>
    </row>
    <row r="116" spans="2:16" ht="14.25" customHeight="1">
      <c r="B116" s="35"/>
      <c r="D116" s="36"/>
      <c r="E116" s="37"/>
      <c r="F116" s="36"/>
      <c r="G116" s="37"/>
      <c r="L116" s="38"/>
      <c r="M116" s="33"/>
      <c r="O116" s="38"/>
      <c r="P116" s="38"/>
    </row>
    <row r="117" spans="2:16" ht="14.25" customHeight="1">
      <c r="B117" s="35"/>
      <c r="D117" s="36"/>
      <c r="E117" s="37"/>
      <c r="F117" s="36"/>
      <c r="G117" s="37"/>
      <c r="L117" s="38"/>
      <c r="M117" s="33"/>
      <c r="O117" s="38"/>
      <c r="P117" s="38"/>
    </row>
    <row r="118" spans="2:16" ht="14.25" customHeight="1">
      <c r="B118" s="35"/>
      <c r="D118" s="36"/>
      <c r="E118" s="37"/>
      <c r="F118" s="36"/>
      <c r="G118" s="37"/>
      <c r="L118" s="38"/>
      <c r="M118" s="33"/>
      <c r="O118" s="38"/>
      <c r="P118" s="38"/>
    </row>
    <row r="119" spans="2:16" ht="14.25" customHeight="1">
      <c r="B119" s="35"/>
      <c r="D119" s="36"/>
      <c r="E119" s="37"/>
      <c r="F119" s="36"/>
      <c r="G119" s="37"/>
      <c r="M119" s="33"/>
    </row>
    <row r="120" spans="2:16" ht="14.25" customHeight="1">
      <c r="B120" s="35"/>
      <c r="D120" s="36"/>
      <c r="E120" s="37"/>
      <c r="F120" s="36"/>
      <c r="G120" s="37"/>
      <c r="M120" s="33"/>
    </row>
    <row r="121" spans="2:16" ht="14.25" customHeight="1">
      <c r="B121" s="35"/>
      <c r="D121" s="36"/>
      <c r="E121" s="37"/>
      <c r="F121" s="36"/>
      <c r="G121" s="37"/>
      <c r="M121" s="33"/>
    </row>
    <row r="122" spans="2:16" ht="14.25" customHeight="1">
      <c r="B122" s="35"/>
      <c r="D122" s="36"/>
      <c r="E122" s="37"/>
      <c r="F122" s="36"/>
      <c r="G122" s="37"/>
      <c r="M122" s="33"/>
    </row>
    <row r="123" spans="2:16" ht="14.25" customHeight="1">
      <c r="B123" s="35"/>
      <c r="D123" s="36"/>
      <c r="E123" s="37"/>
      <c r="F123" s="36"/>
      <c r="G123" s="37"/>
      <c r="M123" s="33"/>
    </row>
    <row r="124" spans="2:16" ht="14.25" customHeight="1">
      <c r="B124" s="35"/>
      <c r="D124" s="36"/>
      <c r="E124" s="37"/>
      <c r="F124" s="36"/>
      <c r="G124" s="37"/>
      <c r="M124" s="33"/>
    </row>
    <row r="125" spans="2:16" ht="14.25" customHeight="1">
      <c r="B125" s="35"/>
      <c r="D125" s="36"/>
      <c r="E125" s="37"/>
      <c r="F125" s="36"/>
      <c r="G125" s="37"/>
      <c r="M125" s="33"/>
    </row>
    <row r="126" spans="2:16" ht="14.25" customHeight="1">
      <c r="B126" s="35"/>
      <c r="D126" s="36"/>
      <c r="E126" s="37"/>
      <c r="F126" s="36"/>
      <c r="G126" s="37"/>
      <c r="M126" s="33"/>
    </row>
    <row r="127" spans="2:16" ht="14.25" customHeight="1">
      <c r="B127" s="35"/>
      <c r="D127" s="36"/>
      <c r="E127" s="37"/>
      <c r="F127" s="36"/>
      <c r="G127" s="37"/>
      <c r="M127" s="33"/>
    </row>
    <row r="128" spans="2:16" ht="14.25" customHeight="1">
      <c r="B128" s="35"/>
      <c r="D128" s="36"/>
      <c r="E128" s="37"/>
      <c r="F128" s="36"/>
      <c r="G128" s="37"/>
      <c r="M128" s="33"/>
    </row>
    <row r="129" spans="2:13" ht="14.25" customHeight="1">
      <c r="B129" s="35"/>
      <c r="D129" s="36"/>
      <c r="E129" s="37"/>
      <c r="F129" s="36"/>
      <c r="G129" s="37"/>
      <c r="M129" s="33"/>
    </row>
    <row r="130" spans="2:13" ht="14.25" customHeight="1">
      <c r="B130" s="35"/>
      <c r="D130" s="36"/>
      <c r="E130" s="37"/>
      <c r="F130" s="36"/>
      <c r="G130" s="37"/>
      <c r="M130" s="33"/>
    </row>
    <row r="131" spans="2:13" ht="14.25" customHeight="1">
      <c r="B131" s="35"/>
      <c r="D131" s="36"/>
      <c r="E131" s="37"/>
      <c r="F131" s="36"/>
      <c r="G131" s="37"/>
      <c r="M131" s="33"/>
    </row>
    <row r="132" spans="2:13" ht="14.25" customHeight="1">
      <c r="B132" s="35"/>
      <c r="D132" s="36"/>
      <c r="E132" s="37"/>
      <c r="F132" s="36"/>
      <c r="G132" s="37"/>
      <c r="M132" s="33"/>
    </row>
    <row r="133" spans="2:13" ht="14.25" customHeight="1">
      <c r="B133" s="35"/>
      <c r="D133" s="36"/>
      <c r="E133" s="37"/>
      <c r="F133" s="36"/>
      <c r="G133" s="37"/>
      <c r="M133" s="33"/>
    </row>
    <row r="134" spans="2:13" ht="14.25" customHeight="1">
      <c r="B134" s="35"/>
      <c r="D134" s="36"/>
      <c r="E134" s="37"/>
      <c r="F134" s="36"/>
      <c r="G134" s="37"/>
      <c r="M134" s="33"/>
    </row>
    <row r="135" spans="2:13" ht="14.25" customHeight="1">
      <c r="B135" s="35"/>
      <c r="D135" s="36"/>
      <c r="E135" s="37"/>
      <c r="F135" s="36"/>
      <c r="G135" s="37"/>
      <c r="M135" s="33"/>
    </row>
    <row r="136" spans="2:13" ht="14.25" customHeight="1">
      <c r="B136" s="35"/>
      <c r="D136" s="36"/>
      <c r="E136" s="37"/>
      <c r="F136" s="36"/>
      <c r="G136" s="37"/>
      <c r="M136" s="33"/>
    </row>
    <row r="137" spans="2:13" ht="14.25" customHeight="1">
      <c r="B137" s="35"/>
      <c r="D137" s="36"/>
      <c r="E137" s="37"/>
      <c r="F137" s="36"/>
      <c r="G137" s="37"/>
      <c r="M137" s="33"/>
    </row>
    <row r="138" spans="2:13" ht="14.25" customHeight="1">
      <c r="B138" s="35"/>
      <c r="D138" s="36"/>
      <c r="E138" s="37"/>
      <c r="F138" s="36"/>
      <c r="G138" s="37"/>
      <c r="M138" s="33"/>
    </row>
    <row r="139" spans="2:13" ht="14.25" customHeight="1">
      <c r="B139" s="35"/>
      <c r="D139" s="36"/>
      <c r="E139" s="37"/>
      <c r="F139" s="36"/>
      <c r="G139" s="37"/>
      <c r="M139" s="33"/>
    </row>
    <row r="140" spans="2:13" ht="14.25" customHeight="1">
      <c r="B140" s="35"/>
      <c r="D140" s="36"/>
      <c r="E140" s="37"/>
      <c r="F140" s="36"/>
      <c r="G140" s="37"/>
      <c r="M140" s="33"/>
    </row>
    <row r="141" spans="2:13" ht="14.25" customHeight="1">
      <c r="B141" s="35"/>
      <c r="D141" s="36"/>
      <c r="E141" s="37"/>
      <c r="F141" s="36"/>
      <c r="G141" s="37"/>
      <c r="M141" s="33"/>
    </row>
    <row r="142" spans="2:13" ht="14.25" customHeight="1">
      <c r="B142" s="35"/>
      <c r="D142" s="36"/>
      <c r="E142" s="37"/>
      <c r="F142" s="36"/>
      <c r="G142" s="37"/>
      <c r="M142" s="33"/>
    </row>
    <row r="143" spans="2:13" ht="14.25" customHeight="1">
      <c r="B143" s="35"/>
      <c r="D143" s="36"/>
      <c r="E143" s="37"/>
      <c r="F143" s="36"/>
      <c r="G143" s="37"/>
      <c r="M143" s="33"/>
    </row>
    <row r="144" spans="2:13" ht="14.25" customHeight="1">
      <c r="B144" s="35"/>
      <c r="D144" s="36"/>
      <c r="E144" s="37"/>
      <c r="F144" s="36"/>
      <c r="G144" s="37"/>
      <c r="M144" s="33"/>
    </row>
    <row r="145" spans="2:13" ht="14.25" customHeight="1">
      <c r="B145" s="35"/>
      <c r="D145" s="36"/>
      <c r="E145" s="37"/>
      <c r="F145" s="36"/>
      <c r="G145" s="37"/>
      <c r="M145" s="33"/>
    </row>
    <row r="146" spans="2:13" ht="14.25" customHeight="1">
      <c r="B146" s="35"/>
      <c r="D146" s="36"/>
      <c r="E146" s="37"/>
      <c r="F146" s="36"/>
      <c r="G146" s="37"/>
      <c r="M146" s="33"/>
    </row>
    <row r="147" spans="2:13" ht="14.25" customHeight="1">
      <c r="B147" s="35"/>
      <c r="D147" s="36"/>
      <c r="E147" s="37"/>
      <c r="F147" s="36"/>
      <c r="G147" s="37"/>
      <c r="M147" s="33"/>
    </row>
    <row r="148" spans="2:13" ht="14.25" customHeight="1">
      <c r="B148" s="35"/>
      <c r="D148" s="36"/>
      <c r="E148" s="37"/>
      <c r="F148" s="36"/>
      <c r="G148" s="37"/>
      <c r="M148" s="33"/>
    </row>
    <row r="149" spans="2:13" ht="14.25" customHeight="1">
      <c r="B149" s="35"/>
      <c r="D149" s="36"/>
      <c r="E149" s="37"/>
      <c r="F149" s="36"/>
      <c r="G149" s="37"/>
      <c r="M149" s="33"/>
    </row>
    <row r="150" spans="2:13" ht="14.25" customHeight="1">
      <c r="B150" s="35"/>
      <c r="D150" s="36"/>
      <c r="E150" s="37"/>
      <c r="F150" s="36"/>
      <c r="G150" s="37"/>
      <c r="M150" s="33"/>
    </row>
    <row r="151" spans="2:13" ht="14.25" customHeight="1">
      <c r="B151" s="35"/>
      <c r="D151" s="36"/>
      <c r="E151" s="37"/>
      <c r="F151" s="36"/>
      <c r="G151" s="37"/>
    </row>
    <row r="152" spans="2:13" ht="14.25" customHeight="1">
      <c r="B152" s="35"/>
      <c r="D152" s="36"/>
      <c r="E152" s="37"/>
      <c r="F152" s="36"/>
      <c r="G152" s="37"/>
    </row>
    <row r="153" spans="2:13" ht="14.25" customHeight="1">
      <c r="B153" s="35"/>
      <c r="D153" s="36"/>
      <c r="E153" s="37"/>
      <c r="F153" s="36"/>
      <c r="G153" s="37"/>
    </row>
    <row r="154" spans="2:13" ht="14.25" customHeight="1">
      <c r="B154" s="35"/>
      <c r="D154" s="36"/>
      <c r="E154" s="37"/>
      <c r="F154" s="36"/>
      <c r="G154" s="37"/>
    </row>
    <row r="155" spans="2:13" ht="14.25" customHeight="1">
      <c r="B155" s="35"/>
      <c r="D155" s="36"/>
      <c r="E155" s="37"/>
      <c r="F155" s="36"/>
      <c r="G155" s="37"/>
    </row>
    <row r="156" spans="2:13" ht="14.25" customHeight="1">
      <c r="B156" s="35"/>
      <c r="D156" s="36"/>
      <c r="E156" s="37"/>
      <c r="F156" s="36"/>
      <c r="G156" s="37"/>
    </row>
    <row r="157" spans="2:13" ht="14.25" customHeight="1">
      <c r="F157" s="36"/>
    </row>
    <row r="158" spans="2:13" ht="14.25" customHeight="1">
      <c r="F158" s="36"/>
    </row>
    <row r="159" spans="2:13" ht="14.25" customHeight="1">
      <c r="F159" s="36"/>
    </row>
    <row r="160" spans="2:13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6">
    <mergeCell ref="B15:G15"/>
    <mergeCell ref="B18:H19"/>
    <mergeCell ref="B7:G7"/>
    <mergeCell ref="B8:G8"/>
    <mergeCell ref="B9:G9"/>
    <mergeCell ref="B11:G11"/>
    <mergeCell ref="B12:G12"/>
    <mergeCell ref="B13:G13"/>
    <mergeCell ref="B14:G14"/>
    <mergeCell ref="B10:G10"/>
    <mergeCell ref="J18:P19"/>
    <mergeCell ref="J6:O6"/>
    <mergeCell ref="J7:O7"/>
    <mergeCell ref="J8:O8"/>
    <mergeCell ref="J9:O9"/>
    <mergeCell ref="J10:O10"/>
    <mergeCell ref="J11:O11"/>
    <mergeCell ref="J12:O12"/>
    <mergeCell ref="J14:O14"/>
    <mergeCell ref="AO2:AO3"/>
    <mergeCell ref="AQ2:AR2"/>
    <mergeCell ref="B93:G93"/>
    <mergeCell ref="J82:P83"/>
    <mergeCell ref="B85:G85"/>
    <mergeCell ref="B3:H4"/>
    <mergeCell ref="J3:P4"/>
    <mergeCell ref="B82:H83"/>
    <mergeCell ref="B5:G5"/>
    <mergeCell ref="J5:O5"/>
    <mergeCell ref="B84:G84"/>
    <mergeCell ref="B87:G87"/>
    <mergeCell ref="B88:G88"/>
    <mergeCell ref="B6:G6"/>
    <mergeCell ref="B86:G86"/>
    <mergeCell ref="J13:O13"/>
    <mergeCell ref="R2:S2"/>
    <mergeCell ref="W2:X2"/>
    <mergeCell ref="AB2:AC2"/>
    <mergeCell ref="U2:U3"/>
    <mergeCell ref="Z2:Z3"/>
    <mergeCell ref="U18:V18"/>
    <mergeCell ref="U19:V19"/>
    <mergeCell ref="AZ2:AZ3"/>
    <mergeCell ref="AV2:AW2"/>
    <mergeCell ref="AY2:AY3"/>
    <mergeCell ref="V2:V3"/>
    <mergeCell ref="AA2:AA3"/>
    <mergeCell ref="AF2:AF3"/>
    <mergeCell ref="AK2:AK3"/>
    <mergeCell ref="AP2:AP3"/>
    <mergeCell ref="AU2:AU3"/>
    <mergeCell ref="AT2:AT3"/>
    <mergeCell ref="AE2:AE3"/>
    <mergeCell ref="AG2:AH2"/>
    <mergeCell ref="AJ2:AJ3"/>
    <mergeCell ref="AL2:AM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Esquemas de amortizaciones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PaTo</dc:creator>
  <cp:lastModifiedBy>NATA</cp:lastModifiedBy>
  <dcterms:created xsi:type="dcterms:W3CDTF">2025-01-09T19:42:23Z</dcterms:created>
  <dcterms:modified xsi:type="dcterms:W3CDTF">2025-01-11T05:25:19Z</dcterms:modified>
</cp:coreProperties>
</file>