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Users\NATA\Downloads\"/>
    </mc:Choice>
  </mc:AlternateContent>
  <xr:revisionPtr revIDLastSave="0" documentId="13_ncr:1_{6914B727-70BE-4C79-BEEA-FB76751ED123}" xr6:coauthVersionLast="36" xr6:coauthVersionMax="36" xr10:uidLastSave="{00000000-0000-0000-0000-000000000000}"/>
  <bookViews>
    <workbookView xWindow="0" yWindow="0" windowWidth="20490" windowHeight="7425" xr2:uid="{00000000-000D-0000-FFFF-FFFF00000000}"/>
  </bookViews>
  <sheets>
    <sheet name="TAREA 1" sheetId="1" r:id="rId1"/>
    <sheet name="TAREA 2" sheetId="3" r:id="rId2"/>
    <sheet name="TAREA 3" sheetId="5" r:id="rId3"/>
    <sheet name="TAREA 4" sheetId="6" r:id="rId4"/>
    <sheet name="TAREA 5" sheetId="7" r:id="rId5"/>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6" l="1"/>
  <c r="J24" i="6"/>
  <c r="F22" i="7" l="1"/>
  <c r="D22" i="7"/>
  <c r="F14" i="7"/>
  <c r="F13" i="7"/>
  <c r="I12" i="7"/>
  <c r="H22" i="7" s="1"/>
  <c r="F12" i="7"/>
  <c r="F11" i="7"/>
  <c r="F15" i="7" s="1"/>
  <c r="D21" i="7" s="1"/>
  <c r="D23" i="7" s="1"/>
  <c r="F21" i="7" s="1"/>
  <c r="F10" i="7"/>
  <c r="L9" i="7"/>
  <c r="L28" i="6"/>
  <c r="K28" i="6"/>
  <c r="I28" i="6"/>
  <c r="H28" i="6"/>
  <c r="G28" i="6"/>
  <c r="D20" i="6"/>
  <c r="L24" i="6"/>
  <c r="K24" i="6"/>
  <c r="I24" i="6"/>
  <c r="H24" i="6"/>
  <c r="D14" i="6"/>
  <c r="G24" i="6" s="1"/>
  <c r="K19" i="6"/>
  <c r="K18" i="6"/>
  <c r="J17" i="6"/>
  <c r="I17" i="6"/>
  <c r="F9" i="6"/>
  <c r="F10" i="6" s="1"/>
  <c r="J39" i="5"/>
  <c r="K39" i="5" s="1"/>
  <c r="J38" i="5"/>
  <c r="K38" i="5" s="1"/>
  <c r="J36" i="5"/>
  <c r="K36" i="5" s="1"/>
  <c r="N34" i="5"/>
  <c r="M34" i="5" s="1"/>
  <c r="L34" i="5"/>
  <c r="L35" i="5" s="1"/>
  <c r="L36" i="5" s="1"/>
  <c r="L37" i="5" s="1"/>
  <c r="L38" i="5" s="1"/>
  <c r="L39" i="5" s="1"/>
  <c r="H34" i="5"/>
  <c r="J29" i="5"/>
  <c r="K29" i="5" s="1"/>
  <c r="K28" i="5"/>
  <c r="J28" i="5"/>
  <c r="K26" i="5"/>
  <c r="J26" i="5"/>
  <c r="G25" i="5"/>
  <c r="H25" i="5" s="1"/>
  <c r="T24" i="5"/>
  <c r="S24" i="5"/>
  <c r="R24" i="5"/>
  <c r="U24" i="5" s="1"/>
  <c r="G37" i="5" s="1"/>
  <c r="H37" i="5" s="1"/>
  <c r="K24" i="5"/>
  <c r="J24" i="5"/>
  <c r="U23" i="5"/>
  <c r="G35" i="5" s="1"/>
  <c r="H35" i="5" s="1"/>
  <c r="T23" i="5"/>
  <c r="S23" i="5"/>
  <c r="R23" i="5"/>
  <c r="N23" i="5"/>
  <c r="N24" i="5" s="1"/>
  <c r="L23" i="5"/>
  <c r="L24" i="5" s="1"/>
  <c r="L25" i="5" s="1"/>
  <c r="L26" i="5" s="1"/>
  <c r="L27" i="5" s="1"/>
  <c r="L28" i="5" s="1"/>
  <c r="L29" i="5" s="1"/>
  <c r="H23" i="5"/>
  <c r="U18" i="5"/>
  <c r="G27" i="5" s="1"/>
  <c r="H27" i="5" s="1"/>
  <c r="T18" i="5"/>
  <c r="S18" i="5"/>
  <c r="R18" i="5"/>
  <c r="U17" i="5"/>
  <c r="T17" i="5"/>
  <c r="S17" i="5"/>
  <c r="R17" i="5"/>
  <c r="L13" i="5"/>
  <c r="L14" i="5" s="1"/>
  <c r="L15" i="5" s="1"/>
  <c r="L16" i="5" s="1"/>
  <c r="L17" i="5" s="1"/>
  <c r="L18" i="5" s="1"/>
  <c r="T12" i="5"/>
  <c r="S12" i="5"/>
  <c r="R12" i="5"/>
  <c r="U12" i="5" s="1"/>
  <c r="G16" i="5" s="1"/>
  <c r="H16" i="5" s="1"/>
  <c r="M12" i="5"/>
  <c r="J13" i="5" s="1"/>
  <c r="K13" i="5" s="1"/>
  <c r="L12" i="5"/>
  <c r="H12" i="5"/>
  <c r="N12" i="5" s="1"/>
  <c r="T11" i="5"/>
  <c r="S11" i="5"/>
  <c r="R11" i="5"/>
  <c r="U11" i="5" s="1"/>
  <c r="G14" i="5" s="1"/>
  <c r="H14" i="5" s="1"/>
  <c r="L36" i="3"/>
  <c r="I36" i="3"/>
  <c r="K35" i="3"/>
  <c r="L35" i="3" s="1"/>
  <c r="I35" i="3"/>
  <c r="K34" i="3"/>
  <c r="L34" i="3" s="1"/>
  <c r="I34" i="3"/>
  <c r="K33" i="3"/>
  <c r="L33" i="3" s="1"/>
  <c r="I33" i="3"/>
  <c r="L32" i="3"/>
  <c r="I32" i="3"/>
  <c r="L31" i="3"/>
  <c r="I31" i="3"/>
  <c r="K30" i="3"/>
  <c r="L30" i="3" s="1"/>
  <c r="I30" i="3"/>
  <c r="K29" i="3"/>
  <c r="L29" i="3" s="1"/>
  <c r="I29" i="3"/>
  <c r="L28" i="3"/>
  <c r="I28" i="3"/>
  <c r="N27" i="3"/>
  <c r="M27" i="3"/>
  <c r="M28" i="3" s="1"/>
  <c r="M29" i="3" s="1"/>
  <c r="M30" i="3" s="1"/>
  <c r="M31" i="3" s="1"/>
  <c r="M32" i="3" s="1"/>
  <c r="M33" i="3" s="1"/>
  <c r="M34" i="3" s="1"/>
  <c r="M35" i="3" s="1"/>
  <c r="M36" i="3" s="1"/>
  <c r="L27" i="3"/>
  <c r="I27" i="3"/>
  <c r="O27" i="3" s="1"/>
  <c r="I20" i="3"/>
  <c r="I16" i="3"/>
  <c r="I15" i="3"/>
  <c r="M12" i="3"/>
  <c r="M13" i="3" s="1"/>
  <c r="M14" i="3" s="1"/>
  <c r="M15" i="3" s="1"/>
  <c r="M16" i="3" s="1"/>
  <c r="M17" i="3" s="1"/>
  <c r="M18" i="3" s="1"/>
  <c r="M19" i="3" s="1"/>
  <c r="M20" i="3" s="1"/>
  <c r="I12" i="3"/>
  <c r="N11" i="3"/>
  <c r="M11" i="3"/>
  <c r="I11" i="3"/>
  <c r="O11" i="3" s="1"/>
  <c r="J38" i="1"/>
  <c r="K38" i="1" s="1"/>
  <c r="H38" i="1"/>
  <c r="J37" i="1"/>
  <c r="K37" i="1" s="1"/>
  <c r="H37" i="1"/>
  <c r="K36" i="1"/>
  <c r="H36" i="1"/>
  <c r="K35" i="1"/>
  <c r="H35" i="1"/>
  <c r="K34" i="1"/>
  <c r="H34" i="1"/>
  <c r="K33" i="1"/>
  <c r="J33" i="1"/>
  <c r="H33" i="1"/>
  <c r="K32" i="1"/>
  <c r="H32" i="1"/>
  <c r="K31" i="1"/>
  <c r="H31" i="1"/>
  <c r="K30" i="1"/>
  <c r="H30" i="1"/>
  <c r="K29" i="1"/>
  <c r="H29" i="1"/>
  <c r="M28" i="1"/>
  <c r="L28" i="1"/>
  <c r="L29" i="1" s="1"/>
  <c r="L30" i="1" s="1"/>
  <c r="L31" i="1" s="1"/>
  <c r="L32" i="1" s="1"/>
  <c r="L33" i="1" s="1"/>
  <c r="L34" i="1" s="1"/>
  <c r="L35" i="1" s="1"/>
  <c r="L36" i="1" s="1"/>
  <c r="L37" i="1" s="1"/>
  <c r="L38" i="1" s="1"/>
  <c r="K28" i="1"/>
  <c r="H28" i="1"/>
  <c r="N28" i="1" s="1"/>
  <c r="N29" i="1" s="1"/>
  <c r="H21" i="1"/>
  <c r="H20" i="1"/>
  <c r="H19" i="1"/>
  <c r="K18" i="1"/>
  <c r="H18" i="1"/>
  <c r="K17" i="1"/>
  <c r="H17" i="1"/>
  <c r="H15" i="1"/>
  <c r="H14" i="1"/>
  <c r="H13" i="1"/>
  <c r="K12" i="1"/>
  <c r="H12" i="1"/>
  <c r="M11" i="1"/>
  <c r="L11" i="1"/>
  <c r="L12" i="1" s="1"/>
  <c r="L13" i="1" s="1"/>
  <c r="L14" i="1" s="1"/>
  <c r="L15" i="1" s="1"/>
  <c r="L16" i="1" s="1"/>
  <c r="L17" i="1" s="1"/>
  <c r="L18" i="1" s="1"/>
  <c r="L19" i="1" s="1"/>
  <c r="L20" i="1" s="1"/>
  <c r="L21" i="1" s="1"/>
  <c r="K11" i="1"/>
  <c r="H11" i="1"/>
  <c r="N11" i="1" s="1"/>
  <c r="N12" i="1" s="1"/>
  <c r="O12" i="3" l="1"/>
  <c r="O28" i="3"/>
  <c r="N25" i="5"/>
  <c r="M24" i="5"/>
  <c r="M29" i="1"/>
  <c r="N30" i="1"/>
  <c r="F23" i="7"/>
  <c r="H21" i="7"/>
  <c r="H23" i="7" s="1"/>
  <c r="L12" i="7" s="1"/>
  <c r="E29" i="7" s="1"/>
  <c r="O29" i="3"/>
  <c r="N28" i="3"/>
  <c r="M12" i="1"/>
  <c r="J13" i="1" s="1"/>
  <c r="K13" i="1" s="1"/>
  <c r="N13" i="1"/>
  <c r="N12" i="3"/>
  <c r="K13" i="3" s="1"/>
  <c r="L13" i="3" s="1"/>
  <c r="O13" i="3" s="1"/>
  <c r="N13" i="5"/>
  <c r="M23" i="5"/>
  <c r="N35" i="5"/>
  <c r="K17" i="6"/>
  <c r="M17" i="6" s="1"/>
  <c r="M28" i="6"/>
  <c r="N28" i="6" s="1"/>
  <c r="M24" i="6"/>
  <c r="N24" i="6" s="1"/>
  <c r="N13" i="3" l="1"/>
  <c r="K14" i="3" s="1"/>
  <c r="L14" i="3" s="1"/>
  <c r="O14" i="3" s="1"/>
  <c r="O15" i="3" s="1"/>
  <c r="M13" i="5"/>
  <c r="N14" i="5"/>
  <c r="N31" i="1"/>
  <c r="M30" i="1"/>
  <c r="M13" i="1"/>
  <c r="J14" i="1" s="1"/>
  <c r="K14" i="1" s="1"/>
  <c r="N14" i="1" s="1"/>
  <c r="N36" i="5"/>
  <c r="M35" i="5"/>
  <c r="N29" i="3"/>
  <c r="O30" i="3"/>
  <c r="O31" i="3" s="1"/>
  <c r="E26" i="7"/>
  <c r="M25" i="5"/>
  <c r="N26" i="5"/>
  <c r="L19" i="6"/>
  <c r="M19" i="6" s="1"/>
  <c r="L18" i="6"/>
  <c r="M18" i="6" s="1"/>
  <c r="M14" i="1" l="1"/>
  <c r="J15" i="1" s="1"/>
  <c r="K15" i="1" s="1"/>
  <c r="N15" i="1" s="1"/>
  <c r="M31" i="1"/>
  <c r="N32" i="1"/>
  <c r="N27" i="5"/>
  <c r="M26" i="5"/>
  <c r="M14" i="5"/>
  <c r="J15" i="5" s="1"/>
  <c r="K15" i="5" s="1"/>
  <c r="N15" i="5"/>
  <c r="N15" i="3"/>
  <c r="O16" i="3"/>
  <c r="O32" i="3"/>
  <c r="N31" i="3"/>
  <c r="M36" i="5"/>
  <c r="N37" i="5"/>
  <c r="M20" i="6"/>
  <c r="M15" i="5" l="1"/>
  <c r="N16" i="5"/>
  <c r="G32" i="6"/>
  <c r="G30" i="6"/>
  <c r="N38" i="5"/>
  <c r="M37" i="5"/>
  <c r="M27" i="5"/>
  <c r="N28" i="5"/>
  <c r="M32" i="1"/>
  <c r="N33" i="1"/>
  <c r="N34" i="1" s="1"/>
  <c r="N32" i="3"/>
  <c r="O33" i="3"/>
  <c r="N16" i="3"/>
  <c r="K17" i="3" s="1"/>
  <c r="L17" i="3" s="1"/>
  <c r="O17" i="3"/>
  <c r="M15" i="1"/>
  <c r="J16" i="1" s="1"/>
  <c r="K16" i="1" s="1"/>
  <c r="N16" i="1" s="1"/>
  <c r="N17" i="1" s="1"/>
  <c r="N18" i="1" l="1"/>
  <c r="M17" i="1"/>
  <c r="N17" i="3"/>
  <c r="N33" i="3"/>
  <c r="O34" i="3"/>
  <c r="M28" i="5"/>
  <c r="N29" i="5"/>
  <c r="M29" i="5" s="1"/>
  <c r="M38" i="5"/>
  <c r="N39" i="5"/>
  <c r="M39" i="5" s="1"/>
  <c r="M34" i="1"/>
  <c r="N35" i="1"/>
  <c r="M16" i="5"/>
  <c r="J17" i="5" s="1"/>
  <c r="K17" i="5" s="1"/>
  <c r="N17" i="5" s="1"/>
  <c r="M17" i="5" l="1"/>
  <c r="J18" i="5" s="1"/>
  <c r="K18" i="5" s="1"/>
  <c r="N18" i="5" s="1"/>
  <c r="N34" i="3"/>
  <c r="O35" i="3"/>
  <c r="N36" i="1"/>
  <c r="M35" i="1"/>
  <c r="K19" i="3"/>
  <c r="L19" i="3" s="1"/>
  <c r="K18" i="3"/>
  <c r="L18" i="3" s="1"/>
  <c r="O18" i="3" s="1"/>
  <c r="M18" i="1"/>
  <c r="J19" i="1" s="1"/>
  <c r="K19" i="1" s="1"/>
  <c r="N19" i="1"/>
  <c r="M36" i="1" l="1"/>
  <c r="N37" i="1"/>
  <c r="N18" i="3"/>
  <c r="O19" i="3"/>
  <c r="N35" i="3"/>
  <c r="O36" i="3"/>
  <c r="N36" i="3" s="1"/>
  <c r="M19" i="1"/>
  <c r="J20" i="1" s="1"/>
  <c r="K20" i="1" s="1"/>
  <c r="N20" i="1"/>
  <c r="M20" i="1" l="1"/>
  <c r="J21" i="1" s="1"/>
  <c r="K21" i="1" s="1"/>
  <c r="N21" i="1"/>
  <c r="M21" i="1" s="1"/>
  <c r="O20" i="3"/>
  <c r="N20" i="3" s="1"/>
  <c r="N19" i="3"/>
  <c r="M37" i="1"/>
  <c r="N38" i="1"/>
  <c r="M38" i="1" s="1"/>
</calcChain>
</file>

<file path=xl/sharedStrings.xml><?xml version="1.0" encoding="utf-8"?>
<sst xmlns="http://schemas.openxmlformats.org/spreadsheetml/2006/main" count="378" uniqueCount="132">
  <si>
    <t>FECHA</t>
  </si>
  <si>
    <t>CONCEPTO</t>
  </si>
  <si>
    <t>CANTIDAD</t>
  </si>
  <si>
    <t>DETALLE</t>
  </si>
  <si>
    <t>ENTRADAS</t>
  </si>
  <si>
    <t>VALOR UNITARIO</t>
  </si>
  <si>
    <t>VALOR TOTAL</t>
  </si>
  <si>
    <t>TOTAL</t>
  </si>
  <si>
    <t>SALDOS</t>
  </si>
  <si>
    <t>SALIDAS</t>
  </si>
  <si>
    <t>Inventario inicial</t>
  </si>
  <si>
    <t>Articulo</t>
  </si>
  <si>
    <t>Método</t>
  </si>
  <si>
    <t>Código</t>
  </si>
  <si>
    <t>Referencias</t>
  </si>
  <si>
    <t>FIFO</t>
  </si>
  <si>
    <t>Compra</t>
  </si>
  <si>
    <t>Venta</t>
  </si>
  <si>
    <t>Devolución</t>
  </si>
  <si>
    <t>200 de 10.20</t>
  </si>
  <si>
    <t>50 de 10.20</t>
  </si>
  <si>
    <t>0 de 10.20</t>
  </si>
  <si>
    <t>0 de 10.80</t>
  </si>
  <si>
    <t>0 de 12.10</t>
  </si>
  <si>
    <t>240 de 12.40</t>
  </si>
  <si>
    <t>140 de 12.40</t>
  </si>
  <si>
    <t>1.-</t>
  </si>
  <si>
    <t>Latas de guisantes</t>
  </si>
  <si>
    <t>Productos Z</t>
  </si>
  <si>
    <t>024 -Z</t>
  </si>
  <si>
    <t>Lats-Guis</t>
  </si>
  <si>
    <t>No. Factura</t>
  </si>
  <si>
    <t>0 de 0.30</t>
  </si>
  <si>
    <t>0 de 0.35</t>
  </si>
  <si>
    <t>0 de 0.38</t>
  </si>
  <si>
    <t>150 de 0.40</t>
  </si>
  <si>
    <t>30 de 0.40</t>
  </si>
  <si>
    <t>2.-</t>
  </si>
  <si>
    <t>3.-</t>
  </si>
  <si>
    <t>En un almacén hay tres artículos, A, B y C. Las existencias iniciales al 1 de enero eran las siguientes:</t>
  </si>
  <si>
    <t>A</t>
  </si>
  <si>
    <t>Artículo A</t>
  </si>
  <si>
    <t>AAAA</t>
  </si>
  <si>
    <t>PMP</t>
  </si>
  <si>
    <t>ALMACÉN PLUS SELL</t>
  </si>
  <si>
    <t>Artículo</t>
  </si>
  <si>
    <t>B</t>
  </si>
  <si>
    <t>C</t>
  </si>
  <si>
    <t>Portes</t>
  </si>
  <si>
    <t>Seguros</t>
  </si>
  <si>
    <t>Embalajes</t>
  </si>
  <si>
    <t>Fecha</t>
  </si>
  <si>
    <t>Concepto</t>
  </si>
  <si>
    <t>1850 de 4.08</t>
  </si>
  <si>
    <t>1350 de 4.08</t>
  </si>
  <si>
    <t>1230 de 4.08</t>
  </si>
  <si>
    <t>730 de 4.08</t>
  </si>
  <si>
    <t>Artículo B</t>
  </si>
  <si>
    <t>BBBB</t>
  </si>
  <si>
    <t>Artículo C</t>
  </si>
  <si>
    <t>CCCC</t>
  </si>
  <si>
    <t>2000 DE 5.20</t>
  </si>
  <si>
    <t>1850 DE 5.20</t>
  </si>
  <si>
    <t>1200 DE 5.20</t>
  </si>
  <si>
    <t>Costo Neto</t>
  </si>
  <si>
    <t>4.-</t>
  </si>
  <si>
    <t>Gastos</t>
  </si>
  <si>
    <t>Amortizaciones</t>
  </si>
  <si>
    <t>Reparaciones</t>
  </si>
  <si>
    <t>Compras de consumibles</t>
  </si>
  <si>
    <t>Suministros</t>
  </si>
  <si>
    <t>Unidades</t>
  </si>
  <si>
    <t>Costo</t>
  </si>
  <si>
    <t>Costo unitario</t>
  </si>
  <si>
    <t>Total</t>
  </si>
  <si>
    <t>5.-</t>
  </si>
  <si>
    <t>Calcula: El precio de venta si la empresa desea que el umbral de rentabilidad se obtenga a partir del 75% de su producción y determina el umbral de rentabilidad si la empresa establece el precio de venta de 40.90</t>
  </si>
  <si>
    <t>X</t>
  </si>
  <si>
    <t>Materia prima</t>
  </si>
  <si>
    <t>G</t>
  </si>
  <si>
    <t>F</t>
  </si>
  <si>
    <t>Tipo</t>
  </si>
  <si>
    <t>Mano de obra directa</t>
  </si>
  <si>
    <t>Gastos fijos</t>
  </si>
  <si>
    <t>Gasto</t>
  </si>
  <si>
    <t>MOD</t>
  </si>
  <si>
    <t>MAT</t>
  </si>
  <si>
    <t>Costo de venta total</t>
  </si>
  <si>
    <t>Costo de venta unitario</t>
  </si>
  <si>
    <t>Costo Venta T.</t>
  </si>
  <si>
    <t>Costo unidad</t>
  </si>
  <si>
    <t>Punto de equilibrio al 75% de producción</t>
  </si>
  <si>
    <t>Producción 100%</t>
  </si>
  <si>
    <t>Producción 75%</t>
  </si>
  <si>
    <t>Precio de  venta unitario</t>
  </si>
  <si>
    <t xml:space="preserve">A) </t>
  </si>
  <si>
    <t>=</t>
  </si>
  <si>
    <t>Costo de V. unitario al 75%</t>
  </si>
  <si>
    <t>Precio unidad</t>
  </si>
  <si>
    <t>Suministro</t>
  </si>
  <si>
    <t>Aumento 1</t>
  </si>
  <si>
    <t>Aumento 2</t>
  </si>
  <si>
    <t>Amortización</t>
  </si>
  <si>
    <t>Consumibles</t>
  </si>
  <si>
    <t>inicio</t>
  </si>
  <si>
    <t>Final</t>
  </si>
  <si>
    <t>Almacen</t>
  </si>
  <si>
    <t>MATERIA PRIMA</t>
  </si>
  <si>
    <t>GASTOS FIJOS (75%)</t>
  </si>
  <si>
    <t>Gasto total</t>
  </si>
  <si>
    <t>Gasto total al 75%</t>
  </si>
  <si>
    <t>Gastos inicio periodo</t>
  </si>
  <si>
    <t>Gastos final del periodo</t>
  </si>
  <si>
    <t>Costo total de producción</t>
  </si>
  <si>
    <t>A)</t>
  </si>
  <si>
    <t>B)</t>
  </si>
  <si>
    <t>Producción</t>
  </si>
  <si>
    <t xml:space="preserve">Al inicio del periodo de las existencias de "Y" ascendían a 1000 unidades a $0.32 y los consumibles a $6.20. Al final del mismo las existencias de "Y" ascendían a 500 unidades y consumibles a $4.90. De los gastos del año se considera que se imputan al proceso productivo un 75%. Calcula el costo de producción total y el coste de cada producto si se sabe que se han producido 1000 unidades. </t>
  </si>
  <si>
    <t>COSTO DE PRODUCCIÓN TOTAL A</t>
  </si>
  <si>
    <t>Pesos</t>
  </si>
  <si>
    <t>Margen</t>
  </si>
  <si>
    <t>Margen cont. Unitario</t>
  </si>
  <si>
    <t xml:space="preserve">B) </t>
  </si>
  <si>
    <t>Compra materia prima</t>
  </si>
  <si>
    <t>Mano obra</t>
  </si>
  <si>
    <t xml:space="preserve">Mano de obra </t>
  </si>
  <si>
    <t>Confeccionar las fichas de almacén del producto "Z" que comercializa la empresa S.A., según los métodos de valoración P.M.P y F.I.F.O, sabiendo que durante el mes de marzo de 2013 se produjeron los siguientes movimientos:</t>
  </si>
  <si>
    <t>Empresa comercial S.A</t>
  </si>
  <si>
    <t>Empresa comercial  S.A</t>
  </si>
  <si>
    <t>Realizar la ficha de almacén de la empresa sabiendo que el movimiento de las existencias de latas de guisantes de referencia 390 L, suministradas por La Huerta, Sociedad Corporativa, durante el primer trimestre de 2013, son los que aparecen a continuación:</t>
  </si>
  <si>
    <t>La empresa S.A. se dedica a la producción de A, para ello utiliza materia prima "Y" y otros consumibles, los cuales se introducen en el taller 1 y se obtiene el producto terminado. Durante el presente año los gastos en los que ha incurrido son los siguientes:</t>
  </si>
  <si>
    <t xml:space="preserve">La empresa se dedica a fabricar lámparas, utilizando en su proceso productivo las siguientes materias primas: materia prima X (200 unidades a 32.50), materia prima C (600 unidades a 25.60), materia prima B (1400 unidades a 63.50), materia prima G (900 unidades a 73.30) y materia prima F (2990 unidades a 10.60). Produce y vende al año 10,000 unidades. La mano de obra directa aplicada al producto supone unos gastos de 43.254,90. Los costos fijos de la empresa ascienden a 75.623,70.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</si>
</sst>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Arial"/>
      <family val="2"/>
    </font>
    <font>
      <b/>
      <sz val="12"/>
      <color theme="0"/>
      <name val="Arial"/>
      <family val="2"/>
    </font>
    <font>
      <sz val="12"/>
      <color theme="0"/>
      <name val="Arial"/>
      <family val="2"/>
    </font>
    <font>
      <b/>
      <sz val="12"/>
      <color theme="1"/>
      <name val="Arial"/>
      <family val="2"/>
    </font>
  </fonts>
  <fills count="6">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44" fontId="0" fillId="0" borderId="0" xfId="2" applyFont="1"/>
    <xf numFmtId="0" fontId="2" fillId="0" borderId="0" xfId="0" applyFont="1"/>
    <xf numFmtId="0" fontId="0" fillId="0" borderId="0" xfId="0" applyBorder="1"/>
    <xf numFmtId="2" fontId="0" fillId="0" borderId="0" xfId="0" applyNumberFormat="1"/>
    <xf numFmtId="0" fontId="0" fillId="0" borderId="0" xfId="0" applyFill="1" applyBorder="1"/>
    <xf numFmtId="44" fontId="0" fillId="0" borderId="0" xfId="0" applyNumberFormat="1" applyFill="1" applyBorder="1"/>
    <xf numFmtId="44" fontId="0" fillId="0" borderId="0" xfId="0" applyNumberFormat="1" applyFont="1" applyFill="1" applyBorder="1"/>
    <xf numFmtId="0" fontId="3" fillId="0" borderId="0" xfId="0" applyFont="1"/>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4" fillId="3"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16" fontId="3" fillId="5" borderId="1" xfId="0" applyNumberFormat="1" applyFont="1" applyFill="1" applyBorder="1"/>
    <xf numFmtId="0" fontId="3" fillId="5" borderId="1" xfId="0" applyFont="1" applyFill="1" applyBorder="1" applyAlignment="1">
      <alignment horizontal="left" vertical="center" wrapText="1"/>
    </xf>
    <xf numFmtId="43" fontId="3" fillId="5" borderId="1" xfId="1" applyFont="1" applyFill="1" applyBorder="1"/>
    <xf numFmtId="44" fontId="3" fillId="5" borderId="1" xfId="2" applyFont="1" applyFill="1" applyBorder="1"/>
    <xf numFmtId="0" fontId="3" fillId="5" borderId="1" xfId="0" applyFont="1" applyFill="1" applyBorder="1"/>
    <xf numFmtId="43" fontId="3" fillId="5" borderId="1" xfId="0" applyNumberFormat="1" applyFont="1" applyFill="1" applyBorder="1"/>
    <xf numFmtId="0" fontId="3" fillId="5" borderId="1" xfId="0" applyFont="1" applyFill="1" applyBorder="1" applyAlignment="1">
      <alignment horizontal="left" vertical="center"/>
    </xf>
    <xf numFmtId="0" fontId="3" fillId="5" borderId="4" xfId="0" applyFont="1" applyFill="1" applyBorder="1" applyAlignment="1">
      <alignment horizontal="left" vertical="top"/>
    </xf>
    <xf numFmtId="0" fontId="3" fillId="5" borderId="5" xfId="0" applyFont="1" applyFill="1" applyBorder="1" applyAlignment="1">
      <alignment horizontal="left" vertical="top"/>
    </xf>
    <xf numFmtId="44" fontId="3" fillId="0" borderId="0" xfId="2" applyFont="1"/>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 xfId="0" applyFont="1" applyFill="1" applyBorder="1" applyAlignment="1">
      <alignment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 xfId="0" applyFont="1" applyFill="1" applyBorder="1" applyAlignment="1">
      <alignment vertical="center" wrapText="1"/>
    </xf>
    <xf numFmtId="0" fontId="3" fillId="5" borderId="1" xfId="0" applyFont="1" applyFill="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vertical="top"/>
    </xf>
    <xf numFmtId="0" fontId="3" fillId="5" borderId="1" xfId="0" applyFont="1" applyFill="1" applyBorder="1" applyAlignment="1">
      <alignment horizontal="center" vertical="top"/>
    </xf>
    <xf numFmtId="0" fontId="4" fillId="2"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3" fillId="4" borderId="6" xfId="0" applyFont="1" applyFill="1" applyBorder="1" applyAlignment="1">
      <alignment horizontal="center" vertical="center"/>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16" fontId="3" fillId="5" borderId="1" xfId="0" applyNumberFormat="1" applyFont="1" applyFill="1" applyBorder="1" applyAlignment="1">
      <alignment horizontal="center" vertical="center"/>
    </xf>
    <xf numFmtId="44" fontId="3" fillId="5" borderId="1" xfId="2" applyNumberFormat="1" applyFont="1" applyFill="1" applyBorder="1" applyAlignment="1">
      <alignment horizontal="center" vertical="center"/>
    </xf>
    <xf numFmtId="44" fontId="3" fillId="5" borderId="1" xfId="2" applyFont="1" applyFill="1" applyBorder="1" applyAlignment="1">
      <alignment horizontal="center" vertical="center"/>
    </xf>
    <xf numFmtId="44" fontId="6" fillId="5" borderId="1" xfId="0" applyNumberFormat="1" applyFont="1" applyFill="1" applyBorder="1" applyAlignment="1">
      <alignment horizontal="center" vertical="center"/>
    </xf>
    <xf numFmtId="0" fontId="3" fillId="0" borderId="0" xfId="0" applyFont="1" applyBorder="1"/>
    <xf numFmtId="16" fontId="3" fillId="0" borderId="0" xfId="0" applyNumberFormat="1" applyFont="1" applyBorder="1" applyAlignment="1">
      <alignment horizontal="center" vertical="center"/>
    </xf>
    <xf numFmtId="44" fontId="3" fillId="0" borderId="0" xfId="2" applyFont="1" applyBorder="1" applyAlignment="1">
      <alignment horizontal="center" vertical="center"/>
    </xf>
    <xf numFmtId="44" fontId="6" fillId="0" borderId="0" xfId="0" applyNumberFormat="1" applyFont="1" applyBorder="1" applyAlignment="1">
      <alignment horizontal="center" vertical="center"/>
    </xf>
    <xf numFmtId="0" fontId="3" fillId="0" borderId="0" xfId="0" applyFont="1" applyAlignment="1">
      <alignment horizontal="center" vertical="center"/>
    </xf>
    <xf numFmtId="44" fontId="3" fillId="5" borderId="1" xfId="2" applyNumberFormat="1" applyFont="1" applyFill="1" applyBorder="1"/>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xf numFmtId="0" fontId="4" fillId="4" borderId="0" xfId="0" applyFont="1" applyFill="1" applyAlignment="1">
      <alignment horizontal="center" vertical="center" wrapText="1"/>
    </xf>
    <xf numFmtId="0" fontId="4" fillId="3" borderId="0" xfId="0" applyFont="1" applyFill="1" applyAlignment="1">
      <alignment horizontal="center" vertical="center"/>
    </xf>
    <xf numFmtId="44" fontId="3" fillId="0" borderId="0" xfId="2" applyFont="1" applyFill="1" applyBorder="1"/>
    <xf numFmtId="43" fontId="3" fillId="5" borderId="1" xfId="1" applyNumberFormat="1" applyFont="1" applyFill="1" applyBorder="1"/>
    <xf numFmtId="44" fontId="6" fillId="5" borderId="1" xfId="2" applyFont="1" applyFill="1" applyBorder="1"/>
    <xf numFmtId="0" fontId="4" fillId="3" borderId="0" xfId="0" applyFont="1" applyFill="1" applyBorder="1" applyAlignment="1">
      <alignment horizontal="center" vertical="center"/>
    </xf>
    <xf numFmtId="0" fontId="3" fillId="5" borderId="1" xfId="0" applyFont="1" applyFill="1" applyBorder="1" applyAlignment="1">
      <alignment horizontal="left" vertical="top"/>
    </xf>
    <xf numFmtId="44" fontId="3" fillId="5" borderId="1" xfId="2" applyFont="1" applyFill="1" applyBorder="1" applyAlignment="1">
      <alignment horizont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1" xfId="0" applyFont="1" applyFill="1" applyBorder="1" applyAlignment="1">
      <alignment horizontal="center" vertical="center"/>
    </xf>
    <xf numFmtId="44" fontId="3" fillId="5" borderId="1" xfId="0" applyNumberFormat="1" applyFont="1" applyFill="1" applyBorder="1"/>
    <xf numFmtId="44" fontId="6" fillId="5" borderId="1" xfId="0" applyNumberFormat="1" applyFont="1" applyFill="1" applyBorder="1"/>
    <xf numFmtId="0" fontId="4" fillId="3" borderId="0" xfId="0" applyFont="1" applyFill="1" applyBorder="1" applyAlignment="1">
      <alignment horizontal="center" vertical="center"/>
    </xf>
    <xf numFmtId="0" fontId="4" fillId="3" borderId="14" xfId="0" applyFont="1" applyFill="1" applyBorder="1" applyAlignment="1">
      <alignment horizontal="center"/>
    </xf>
    <xf numFmtId="0" fontId="4" fillId="3" borderId="5" xfId="0" applyFont="1" applyFill="1" applyBorder="1" applyAlignment="1">
      <alignment horizontal="center" vertical="center"/>
    </xf>
    <xf numFmtId="44" fontId="3" fillId="0" borderId="0" xfId="0" applyNumberFormat="1" applyFont="1" applyFill="1" applyBorder="1"/>
    <xf numFmtId="16" fontId="3" fillId="5" borderId="5" xfId="0" applyNumberFormat="1" applyFont="1" applyFill="1" applyBorder="1" applyAlignment="1">
      <alignment horizontal="center" vertical="center"/>
    </xf>
    <xf numFmtId="0" fontId="4" fillId="3" borderId="12" xfId="0" applyFont="1" applyFill="1" applyBorder="1" applyAlignment="1">
      <alignment horizontal="center"/>
    </xf>
    <xf numFmtId="0" fontId="4" fillId="4" borderId="0" xfId="0" applyFont="1" applyFill="1" applyAlignment="1">
      <alignment horizontal="center" vertical="center"/>
    </xf>
    <xf numFmtId="44" fontId="4" fillId="5" borderId="0" xfId="0" applyNumberFormat="1" applyFont="1" applyFill="1" applyAlignment="1">
      <alignment horizontal="center" vertical="center"/>
    </xf>
    <xf numFmtId="0" fontId="4" fillId="0" borderId="0" xfId="0" applyFont="1" applyAlignment="1">
      <alignment horizontal="center" vertical="center"/>
    </xf>
    <xf numFmtId="0" fontId="4" fillId="0" borderId="0" xfId="0" applyFont="1" applyFill="1" applyBorder="1" applyAlignment="1"/>
    <xf numFmtId="44" fontId="3" fillId="0" borderId="0" xfId="2" applyFont="1" applyFill="1" applyBorder="1" applyAlignment="1">
      <alignment horizontal="center" vertical="center"/>
    </xf>
    <xf numFmtId="44" fontId="3" fillId="0" borderId="0" xfId="0" applyNumberFormat="1" applyFont="1" applyFill="1" applyBorder="1" applyAlignment="1">
      <alignment horizontal="center" vertical="center"/>
    </xf>
    <xf numFmtId="16" fontId="3" fillId="0" borderId="0" xfId="0" applyNumberFormat="1" applyFont="1" applyFill="1" applyBorder="1" applyAlignment="1">
      <alignment horizontal="center" vertical="center"/>
    </xf>
    <xf numFmtId="44" fontId="6" fillId="0" borderId="0" xfId="0" applyNumberFormat="1" applyFont="1" applyFill="1" applyBorder="1"/>
    <xf numFmtId="0" fontId="3" fillId="0" borderId="0" xfId="0" applyFont="1" applyFill="1"/>
    <xf numFmtId="0" fontId="5" fillId="3" borderId="0" xfId="0" applyFont="1" applyFill="1" applyAlignment="1">
      <alignment horizontal="center" vertical="center" wrapText="1"/>
    </xf>
    <xf numFmtId="0" fontId="4" fillId="4" borderId="0" xfId="0" applyFont="1" applyFill="1" applyAlignment="1">
      <alignment horizontal="center" vertical="center"/>
    </xf>
    <xf numFmtId="43" fontId="6" fillId="5" borderId="1" xfId="1" applyNumberFormat="1" applyFont="1" applyFill="1" applyBorder="1" applyAlignment="1">
      <alignment horizontal="center"/>
    </xf>
    <xf numFmtId="10" fontId="6" fillId="5" borderId="1" xfId="3" applyNumberFormat="1" applyFont="1" applyFill="1" applyBorder="1"/>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44" fontId="3" fillId="0" borderId="0" xfId="0" applyNumberFormat="1" applyFont="1"/>
    <xf numFmtId="9" fontId="3" fillId="0" borderId="0" xfId="3" applyFont="1"/>
    <xf numFmtId="44" fontId="3" fillId="0" borderId="10" xfId="0" applyNumberFormat="1" applyFont="1" applyBorder="1" applyAlignment="1">
      <alignment horizontal="center" vertical="center"/>
    </xf>
    <xf numFmtId="43" fontId="4" fillId="5" borderId="10" xfId="1" applyFont="1" applyFill="1" applyBorder="1" applyAlignment="1">
      <alignment horizontal="center" vertical="center"/>
    </xf>
    <xf numFmtId="44" fontId="4" fillId="5" borderId="10" xfId="0" applyNumberFormat="1" applyFont="1" applyFill="1" applyBorder="1" applyAlignment="1">
      <alignment horizontal="center" vertical="center"/>
    </xf>
    <xf numFmtId="43" fontId="3" fillId="0" borderId="0" xfId="0" applyNumberFormat="1" applyFont="1"/>
    <xf numFmtId="44" fontId="3" fillId="0" borderId="11" xfId="0" applyNumberFormat="1" applyFont="1" applyBorder="1" applyAlignment="1">
      <alignment horizontal="center" vertical="center"/>
    </xf>
    <xf numFmtId="43" fontId="4" fillId="5" borderId="11" xfId="1" applyFont="1" applyFill="1" applyBorder="1" applyAlignment="1">
      <alignment horizontal="center" vertical="center"/>
    </xf>
    <xf numFmtId="44" fontId="4" fillId="5" borderId="11" xfId="0" applyNumberFormat="1" applyFont="1" applyFill="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9"/>
  <sheetViews>
    <sheetView tabSelected="1" zoomScale="90" zoomScaleNormal="90" workbookViewId="0">
      <selection activeCell="P20" sqref="P20"/>
    </sheetView>
  </sheetViews>
  <sheetFormatPr baseColWidth="10" defaultRowHeight="15" x14ac:dyDescent="0.25"/>
  <cols>
    <col min="5" max="5" width="12.28515625" bestFit="1" customWidth="1"/>
    <col min="7" max="7" width="15.28515625" bestFit="1" customWidth="1"/>
    <col min="8" max="8" width="13.28515625" bestFit="1" customWidth="1"/>
    <col min="10" max="10" width="15.28515625" bestFit="1" customWidth="1"/>
    <col min="11" max="11" width="13.28515625" bestFit="1" customWidth="1"/>
    <col min="13" max="13" width="15.28515625" bestFit="1" customWidth="1"/>
    <col min="14" max="14" width="13.28515625" bestFit="1" customWidth="1"/>
  </cols>
  <sheetData>
    <row r="1" spans="2:14" ht="15.75" x14ac:dyDescent="0.25">
      <c r="B1" s="8"/>
      <c r="C1" s="8"/>
      <c r="D1" s="8"/>
      <c r="E1" s="8"/>
      <c r="F1" s="8"/>
      <c r="G1" s="8"/>
      <c r="H1" s="8"/>
      <c r="I1" s="8"/>
      <c r="J1" s="8"/>
      <c r="K1" s="8"/>
      <c r="L1" s="8"/>
      <c r="M1" s="8"/>
      <c r="N1" s="8"/>
    </row>
    <row r="2" spans="2:14" ht="15.75" x14ac:dyDescent="0.25">
      <c r="B2" s="8"/>
      <c r="C2" s="8"/>
      <c r="D2" s="8"/>
      <c r="E2" s="8"/>
      <c r="F2" s="8"/>
      <c r="G2" s="8"/>
      <c r="H2" s="8"/>
      <c r="I2" s="8"/>
      <c r="J2" s="8"/>
      <c r="K2" s="8"/>
      <c r="L2" s="8"/>
      <c r="M2" s="8"/>
      <c r="N2" s="8"/>
    </row>
    <row r="3" spans="2:14" x14ac:dyDescent="0.25">
      <c r="B3" s="9" t="s">
        <v>26</v>
      </c>
      <c r="C3" s="10" t="s">
        <v>126</v>
      </c>
      <c r="D3" s="10"/>
      <c r="E3" s="10"/>
      <c r="F3" s="10"/>
      <c r="G3" s="10"/>
      <c r="H3" s="10"/>
      <c r="I3" s="10"/>
      <c r="J3" s="10"/>
      <c r="K3" s="10"/>
      <c r="L3" s="10"/>
      <c r="M3" s="10"/>
      <c r="N3" s="10"/>
    </row>
    <row r="4" spans="2:14" x14ac:dyDescent="0.25">
      <c r="B4" s="9"/>
      <c r="C4" s="10"/>
      <c r="D4" s="10"/>
      <c r="E4" s="10"/>
      <c r="F4" s="10"/>
      <c r="G4" s="10"/>
      <c r="H4" s="10"/>
      <c r="I4" s="10"/>
      <c r="J4" s="10"/>
      <c r="K4" s="10"/>
      <c r="L4" s="10"/>
      <c r="M4" s="10"/>
      <c r="N4" s="10"/>
    </row>
    <row r="5" spans="2:14" ht="15.75" x14ac:dyDescent="0.25">
      <c r="B5" s="8"/>
      <c r="C5" s="8"/>
      <c r="D5" s="8"/>
      <c r="E5" s="8"/>
      <c r="F5" s="8"/>
      <c r="G5" s="8"/>
      <c r="H5" s="8"/>
      <c r="I5" s="8"/>
      <c r="J5" s="8"/>
      <c r="K5" s="8"/>
      <c r="L5" s="8"/>
      <c r="M5" s="8"/>
      <c r="N5" s="8"/>
    </row>
    <row r="6" spans="2:14" ht="15.75" x14ac:dyDescent="0.25">
      <c r="B6" s="8"/>
      <c r="C6" s="11" t="s">
        <v>127</v>
      </c>
      <c r="D6" s="11"/>
      <c r="E6" s="11"/>
      <c r="F6" s="11"/>
      <c r="G6" s="11"/>
      <c r="H6" s="11"/>
      <c r="I6" s="11"/>
      <c r="J6" s="11"/>
      <c r="K6" s="11"/>
      <c r="L6" s="11"/>
      <c r="M6" s="11"/>
      <c r="N6" s="11"/>
    </row>
    <row r="7" spans="2:14" ht="15.75" x14ac:dyDescent="0.25">
      <c r="B7" s="8"/>
      <c r="C7" s="12" t="s">
        <v>11</v>
      </c>
      <c r="D7" s="13"/>
      <c r="E7" s="13"/>
      <c r="F7" s="13"/>
      <c r="G7" s="13" t="s">
        <v>14</v>
      </c>
      <c r="H7" s="13"/>
      <c r="I7" s="13"/>
      <c r="J7" s="13" t="s">
        <v>13</v>
      </c>
      <c r="K7" s="13"/>
      <c r="L7" s="13" t="s">
        <v>12</v>
      </c>
      <c r="M7" s="13"/>
      <c r="N7" s="14"/>
    </row>
    <row r="8" spans="2:14" ht="15.75" x14ac:dyDescent="0.25">
      <c r="B8" s="8"/>
      <c r="C8" s="12" t="s">
        <v>28</v>
      </c>
      <c r="D8" s="13"/>
      <c r="E8" s="13"/>
      <c r="F8" s="13"/>
      <c r="G8" s="13" t="s">
        <v>29</v>
      </c>
      <c r="H8" s="13"/>
      <c r="I8" s="13"/>
      <c r="J8" s="13">
        <v>1450</v>
      </c>
      <c r="K8" s="13"/>
      <c r="L8" s="13" t="s">
        <v>43</v>
      </c>
      <c r="M8" s="13"/>
      <c r="N8" s="14"/>
    </row>
    <row r="9" spans="2:14" ht="15.75" x14ac:dyDescent="0.25">
      <c r="B9" s="8"/>
      <c r="C9" s="15" t="s">
        <v>0</v>
      </c>
      <c r="D9" s="15" t="s">
        <v>3</v>
      </c>
      <c r="E9" s="15"/>
      <c r="F9" s="15" t="s">
        <v>4</v>
      </c>
      <c r="G9" s="15"/>
      <c r="H9" s="15"/>
      <c r="I9" s="15" t="s">
        <v>9</v>
      </c>
      <c r="J9" s="15"/>
      <c r="K9" s="15"/>
      <c r="L9" s="15" t="s">
        <v>8</v>
      </c>
      <c r="M9" s="15"/>
      <c r="N9" s="15"/>
    </row>
    <row r="10" spans="2:14" ht="15.75" x14ac:dyDescent="0.25">
      <c r="B10" s="8"/>
      <c r="C10" s="15"/>
      <c r="D10" s="15" t="s">
        <v>1</v>
      </c>
      <c r="E10" s="15"/>
      <c r="F10" s="16" t="s">
        <v>2</v>
      </c>
      <c r="G10" s="16" t="s">
        <v>5</v>
      </c>
      <c r="H10" s="16" t="s">
        <v>6</v>
      </c>
      <c r="I10" s="16" t="s">
        <v>2</v>
      </c>
      <c r="J10" s="16" t="s">
        <v>5</v>
      </c>
      <c r="K10" s="16" t="s">
        <v>6</v>
      </c>
      <c r="L10" s="16" t="s">
        <v>2</v>
      </c>
      <c r="M10" s="16" t="s">
        <v>5</v>
      </c>
      <c r="N10" s="16" t="s">
        <v>7</v>
      </c>
    </row>
    <row r="11" spans="2:14" ht="15.75" x14ac:dyDescent="0.25">
      <c r="B11" s="8"/>
      <c r="C11" s="17">
        <v>45352</v>
      </c>
      <c r="D11" s="18" t="s">
        <v>10</v>
      </c>
      <c r="E11" s="18"/>
      <c r="F11" s="19">
        <v>300</v>
      </c>
      <c r="G11" s="20">
        <v>10.199999999999999</v>
      </c>
      <c r="H11" s="20">
        <f>F11*G11</f>
        <v>3060</v>
      </c>
      <c r="I11" s="21"/>
      <c r="J11" s="20"/>
      <c r="K11" s="20">
        <f>I11*J11</f>
        <v>0</v>
      </c>
      <c r="L11" s="22">
        <f>F11</f>
        <v>300</v>
      </c>
      <c r="M11" s="22">
        <f>G11</f>
        <v>10.199999999999999</v>
      </c>
      <c r="N11" s="20">
        <f>H11</f>
        <v>3060</v>
      </c>
    </row>
    <row r="12" spans="2:14" ht="15.75" x14ac:dyDescent="0.25">
      <c r="B12" s="8"/>
      <c r="C12" s="17">
        <v>45353</v>
      </c>
      <c r="D12" s="23" t="s">
        <v>16</v>
      </c>
      <c r="E12" s="23"/>
      <c r="F12" s="19">
        <v>50</v>
      </c>
      <c r="G12" s="20">
        <v>10.8</v>
      </c>
      <c r="H12" s="20">
        <f t="shared" ref="H12:H21" si="0">F12*G12</f>
        <v>540</v>
      </c>
      <c r="I12" s="21"/>
      <c r="J12" s="20"/>
      <c r="K12" s="20">
        <f t="shared" ref="K12:K21" si="1">I12*J12</f>
        <v>0</v>
      </c>
      <c r="L12" s="22">
        <f>L11+F12</f>
        <v>350</v>
      </c>
      <c r="M12" s="20">
        <f>N12/L12</f>
        <v>10.285714285714286</v>
      </c>
      <c r="N12" s="20">
        <f>N11+H12</f>
        <v>3600</v>
      </c>
    </row>
    <row r="13" spans="2:14" ht="15.75" x14ac:dyDescent="0.25">
      <c r="B13" s="8"/>
      <c r="C13" s="17">
        <v>45357</v>
      </c>
      <c r="D13" s="23" t="s">
        <v>17</v>
      </c>
      <c r="E13" s="23"/>
      <c r="F13" s="19"/>
      <c r="G13" s="20"/>
      <c r="H13" s="20">
        <f t="shared" si="0"/>
        <v>0</v>
      </c>
      <c r="I13" s="21">
        <v>100</v>
      </c>
      <c r="J13" s="20">
        <f>M12</f>
        <v>10.285714285714286</v>
      </c>
      <c r="K13" s="20">
        <f t="shared" si="1"/>
        <v>1028.5714285714287</v>
      </c>
      <c r="L13" s="22">
        <f>L12-I13</f>
        <v>250</v>
      </c>
      <c r="M13" s="20">
        <f>N13/L13</f>
        <v>10.285714285714286</v>
      </c>
      <c r="N13" s="20">
        <f>N12-K13</f>
        <v>2571.4285714285716</v>
      </c>
    </row>
    <row r="14" spans="2:14" ht="15.75" x14ac:dyDescent="0.25">
      <c r="B14" s="8"/>
      <c r="C14" s="17">
        <v>45359</v>
      </c>
      <c r="D14" s="23" t="s">
        <v>17</v>
      </c>
      <c r="E14" s="23"/>
      <c r="F14" s="19"/>
      <c r="G14" s="20"/>
      <c r="H14" s="20">
        <f t="shared" si="0"/>
        <v>0</v>
      </c>
      <c r="I14" s="21">
        <v>150</v>
      </c>
      <c r="J14" s="20">
        <f>M13</f>
        <v>10.285714285714286</v>
      </c>
      <c r="K14" s="20">
        <f t="shared" si="1"/>
        <v>1542.8571428571429</v>
      </c>
      <c r="L14" s="22">
        <f>L13-I14</f>
        <v>100</v>
      </c>
      <c r="M14" s="20">
        <f>N14/L14</f>
        <v>10.285714285714286</v>
      </c>
      <c r="N14" s="20">
        <f>N13-K14</f>
        <v>1028.5714285714287</v>
      </c>
    </row>
    <row r="15" spans="2:14" ht="15.75" x14ac:dyDescent="0.25">
      <c r="B15" s="8"/>
      <c r="C15" s="17">
        <v>45365</v>
      </c>
      <c r="D15" s="23" t="s">
        <v>17</v>
      </c>
      <c r="E15" s="23"/>
      <c r="F15" s="19"/>
      <c r="G15" s="20"/>
      <c r="H15" s="20">
        <f t="shared" si="0"/>
        <v>0</v>
      </c>
      <c r="I15" s="21">
        <v>50</v>
      </c>
      <c r="J15" s="20">
        <f>M14</f>
        <v>10.285714285714286</v>
      </c>
      <c r="K15" s="20">
        <f t="shared" si="1"/>
        <v>514.28571428571433</v>
      </c>
      <c r="L15" s="22">
        <f>L14-I15</f>
        <v>50</v>
      </c>
      <c r="M15" s="20">
        <f>N15/L15</f>
        <v>10.285714285714286</v>
      </c>
      <c r="N15" s="20">
        <f>N14-K15</f>
        <v>514.28571428571433</v>
      </c>
    </row>
    <row r="16" spans="2:14" ht="15.75" x14ac:dyDescent="0.25">
      <c r="B16" s="8"/>
      <c r="C16" s="17">
        <v>45365</v>
      </c>
      <c r="D16" s="24" t="s">
        <v>17</v>
      </c>
      <c r="E16" s="25"/>
      <c r="F16" s="19"/>
      <c r="G16" s="20"/>
      <c r="H16" s="20"/>
      <c r="I16" s="21">
        <v>50</v>
      </c>
      <c r="J16" s="20">
        <f>M15</f>
        <v>10.285714285714286</v>
      </c>
      <c r="K16" s="20">
        <f t="shared" si="1"/>
        <v>514.28571428571433</v>
      </c>
      <c r="L16" s="22">
        <f>L15-I16</f>
        <v>0</v>
      </c>
      <c r="M16" s="20">
        <v>0</v>
      </c>
      <c r="N16" s="20">
        <f>N15-K16</f>
        <v>0</v>
      </c>
    </row>
    <row r="17" spans="2:14" ht="15.75" x14ac:dyDescent="0.25">
      <c r="B17" s="8"/>
      <c r="C17" s="17">
        <v>45371</v>
      </c>
      <c r="D17" s="23" t="s">
        <v>18</v>
      </c>
      <c r="E17" s="23"/>
      <c r="F17" s="19">
        <v>10</v>
      </c>
      <c r="G17" s="20">
        <v>12.1</v>
      </c>
      <c r="H17" s="20">
        <f t="shared" si="0"/>
        <v>121</v>
      </c>
      <c r="I17" s="21"/>
      <c r="J17" s="20"/>
      <c r="K17" s="20">
        <f t="shared" si="1"/>
        <v>0</v>
      </c>
      <c r="L17" s="22">
        <f>L16+F17</f>
        <v>10</v>
      </c>
      <c r="M17" s="20">
        <f>N17/L17</f>
        <v>12.1</v>
      </c>
      <c r="N17" s="20">
        <f>N16+H17</f>
        <v>121</v>
      </c>
    </row>
    <row r="18" spans="2:14" ht="15.75" x14ac:dyDescent="0.25">
      <c r="B18" s="8"/>
      <c r="C18" s="17">
        <v>45376</v>
      </c>
      <c r="D18" s="23" t="s">
        <v>16</v>
      </c>
      <c r="E18" s="23"/>
      <c r="F18" s="19">
        <v>300</v>
      </c>
      <c r="G18" s="20">
        <v>12.4</v>
      </c>
      <c r="H18" s="20">
        <f t="shared" si="0"/>
        <v>3720</v>
      </c>
      <c r="I18" s="21"/>
      <c r="J18" s="20"/>
      <c r="K18" s="20">
        <f t="shared" si="1"/>
        <v>0</v>
      </c>
      <c r="L18" s="22">
        <f>L17+F18</f>
        <v>310</v>
      </c>
      <c r="M18" s="20">
        <f>N18/L18</f>
        <v>12.390322580645162</v>
      </c>
      <c r="N18" s="20">
        <f>N17+H18</f>
        <v>3841</v>
      </c>
    </row>
    <row r="19" spans="2:14" ht="15.75" x14ac:dyDescent="0.25">
      <c r="B19" s="8"/>
      <c r="C19" s="17">
        <v>45378</v>
      </c>
      <c r="D19" s="24" t="s">
        <v>17</v>
      </c>
      <c r="E19" s="25"/>
      <c r="F19" s="19"/>
      <c r="G19" s="20"/>
      <c r="H19" s="20">
        <f t="shared" si="0"/>
        <v>0</v>
      </c>
      <c r="I19" s="21">
        <v>10</v>
      </c>
      <c r="J19" s="20">
        <f>M18</f>
        <v>12.390322580645162</v>
      </c>
      <c r="K19" s="20">
        <f t="shared" si="1"/>
        <v>123.90322580645162</v>
      </c>
      <c r="L19" s="22">
        <f>L18-I19</f>
        <v>300</v>
      </c>
      <c r="M19" s="20">
        <f>N19/L19</f>
        <v>12.390322580645162</v>
      </c>
      <c r="N19" s="20">
        <f>N18-K19</f>
        <v>3717.0967741935483</v>
      </c>
    </row>
    <row r="20" spans="2:14" ht="15.75" x14ac:dyDescent="0.25">
      <c r="B20" s="8"/>
      <c r="C20" s="17">
        <v>45378</v>
      </c>
      <c r="D20" s="23" t="s">
        <v>17</v>
      </c>
      <c r="E20" s="23"/>
      <c r="F20" s="19"/>
      <c r="G20" s="20"/>
      <c r="H20" s="20">
        <f t="shared" si="0"/>
        <v>0</v>
      </c>
      <c r="I20" s="21">
        <v>60</v>
      </c>
      <c r="J20" s="20">
        <f>M19</f>
        <v>12.390322580645162</v>
      </c>
      <c r="K20" s="20">
        <f t="shared" si="1"/>
        <v>743.41935483870975</v>
      </c>
      <c r="L20" s="22">
        <f>L19-I20</f>
        <v>240</v>
      </c>
      <c r="M20" s="20">
        <f>N20/L20</f>
        <v>12.39032258064516</v>
      </c>
      <c r="N20" s="20">
        <f>N19-K20</f>
        <v>2973.6774193548385</v>
      </c>
    </row>
    <row r="21" spans="2:14" ht="15.75" x14ac:dyDescent="0.25">
      <c r="B21" s="8"/>
      <c r="C21" s="17">
        <v>45380</v>
      </c>
      <c r="D21" s="23" t="s">
        <v>17</v>
      </c>
      <c r="E21" s="23"/>
      <c r="F21" s="19"/>
      <c r="G21" s="20"/>
      <c r="H21" s="20">
        <f t="shared" si="0"/>
        <v>0</v>
      </c>
      <c r="I21" s="21">
        <v>100</v>
      </c>
      <c r="J21" s="20">
        <f>M20</f>
        <v>12.39032258064516</v>
      </c>
      <c r="K21" s="20">
        <f t="shared" si="1"/>
        <v>1239.0322580645159</v>
      </c>
      <c r="L21" s="22">
        <f>L20-I21</f>
        <v>140</v>
      </c>
      <c r="M21" s="20">
        <f>N21/L21</f>
        <v>12.390322580645162</v>
      </c>
      <c r="N21" s="20">
        <f>N20-K21</f>
        <v>1734.6451612903227</v>
      </c>
    </row>
    <row r="22" spans="2:14" ht="15.75" x14ac:dyDescent="0.25">
      <c r="B22" s="8"/>
      <c r="C22" s="8"/>
      <c r="D22" s="8"/>
      <c r="E22" s="8"/>
      <c r="F22" s="8"/>
      <c r="G22" s="8"/>
      <c r="H22" s="8"/>
      <c r="I22" s="8"/>
      <c r="J22" s="26"/>
      <c r="K22" s="26"/>
      <c r="L22" s="8"/>
      <c r="M22" s="26"/>
      <c r="N22" s="26"/>
    </row>
    <row r="23" spans="2:14" ht="15.75" x14ac:dyDescent="0.25">
      <c r="B23" s="8"/>
      <c r="C23" s="11" t="s">
        <v>128</v>
      </c>
      <c r="D23" s="11"/>
      <c r="E23" s="11"/>
      <c r="F23" s="11"/>
      <c r="G23" s="11"/>
      <c r="H23" s="11"/>
      <c r="I23" s="11"/>
      <c r="J23" s="11"/>
      <c r="K23" s="11"/>
      <c r="L23" s="11"/>
      <c r="M23" s="11"/>
      <c r="N23" s="11"/>
    </row>
    <row r="24" spans="2:14" ht="15.75" x14ac:dyDescent="0.25">
      <c r="B24" s="8"/>
      <c r="C24" s="12" t="s">
        <v>11</v>
      </c>
      <c r="D24" s="13"/>
      <c r="E24" s="13"/>
      <c r="F24" s="13"/>
      <c r="G24" s="13" t="s">
        <v>14</v>
      </c>
      <c r="H24" s="13"/>
      <c r="I24" s="13"/>
      <c r="J24" s="13" t="s">
        <v>13</v>
      </c>
      <c r="K24" s="13"/>
      <c r="L24" s="13" t="s">
        <v>12</v>
      </c>
      <c r="M24" s="13"/>
      <c r="N24" s="14"/>
    </row>
    <row r="25" spans="2:14" ht="15.75" x14ac:dyDescent="0.25">
      <c r="B25" s="8"/>
      <c r="C25" s="12" t="s">
        <v>28</v>
      </c>
      <c r="D25" s="13"/>
      <c r="E25" s="13"/>
      <c r="F25" s="13"/>
      <c r="G25" s="13" t="s">
        <v>29</v>
      </c>
      <c r="H25" s="13"/>
      <c r="I25" s="13"/>
      <c r="J25" s="13">
        <v>1450</v>
      </c>
      <c r="K25" s="13"/>
      <c r="L25" s="13" t="s">
        <v>15</v>
      </c>
      <c r="M25" s="13"/>
      <c r="N25" s="14"/>
    </row>
    <row r="26" spans="2:14" ht="15.75" x14ac:dyDescent="0.25">
      <c r="B26" s="8"/>
      <c r="C26" s="15" t="s">
        <v>0</v>
      </c>
      <c r="D26" s="15" t="s">
        <v>3</v>
      </c>
      <c r="E26" s="15"/>
      <c r="F26" s="15" t="s">
        <v>4</v>
      </c>
      <c r="G26" s="15"/>
      <c r="H26" s="15"/>
      <c r="I26" s="15" t="s">
        <v>9</v>
      </c>
      <c r="J26" s="15"/>
      <c r="K26" s="15"/>
      <c r="L26" s="15" t="s">
        <v>8</v>
      </c>
      <c r="M26" s="15"/>
      <c r="N26" s="15"/>
    </row>
    <row r="27" spans="2:14" ht="15.75" x14ac:dyDescent="0.25">
      <c r="B27" s="8"/>
      <c r="C27" s="15"/>
      <c r="D27" s="15" t="s">
        <v>1</v>
      </c>
      <c r="E27" s="15"/>
      <c r="F27" s="16" t="s">
        <v>2</v>
      </c>
      <c r="G27" s="16" t="s">
        <v>5</v>
      </c>
      <c r="H27" s="16" t="s">
        <v>6</v>
      </c>
      <c r="I27" s="16" t="s">
        <v>2</v>
      </c>
      <c r="J27" s="16" t="s">
        <v>5</v>
      </c>
      <c r="K27" s="16" t="s">
        <v>6</v>
      </c>
      <c r="L27" s="16" t="s">
        <v>2</v>
      </c>
      <c r="M27" s="16" t="s">
        <v>5</v>
      </c>
      <c r="N27" s="16" t="s">
        <v>7</v>
      </c>
    </row>
    <row r="28" spans="2:14" ht="15.75" x14ac:dyDescent="0.25">
      <c r="B28" s="8"/>
      <c r="C28" s="17">
        <v>45352</v>
      </c>
      <c r="D28" s="18" t="s">
        <v>10</v>
      </c>
      <c r="E28" s="18"/>
      <c r="F28" s="19">
        <v>300</v>
      </c>
      <c r="G28" s="20">
        <v>10.199999999999999</v>
      </c>
      <c r="H28" s="20">
        <f t="shared" ref="H28:H38" si="2">F28*G28</f>
        <v>3060</v>
      </c>
      <c r="I28" s="21"/>
      <c r="J28" s="20"/>
      <c r="K28" s="20">
        <f>I28*J28</f>
        <v>0</v>
      </c>
      <c r="L28" s="22">
        <f>F28</f>
        <v>300</v>
      </c>
      <c r="M28" s="22">
        <f>G28</f>
        <v>10.199999999999999</v>
      </c>
      <c r="N28" s="20">
        <f>H28</f>
        <v>3060</v>
      </c>
    </row>
    <row r="29" spans="2:14" ht="15.75" x14ac:dyDescent="0.25">
      <c r="B29" s="8"/>
      <c r="C29" s="17">
        <v>45353</v>
      </c>
      <c r="D29" s="23" t="s">
        <v>16</v>
      </c>
      <c r="E29" s="23"/>
      <c r="F29" s="19">
        <v>50</v>
      </c>
      <c r="G29" s="20">
        <v>10.8</v>
      </c>
      <c r="H29" s="20">
        <f t="shared" si="2"/>
        <v>540</v>
      </c>
      <c r="I29" s="21"/>
      <c r="J29" s="20"/>
      <c r="K29" s="20">
        <f t="shared" ref="K29:K38" si="3">I29*J29</f>
        <v>0</v>
      </c>
      <c r="L29" s="22">
        <f>L28+F29</f>
        <v>350</v>
      </c>
      <c r="M29" s="20">
        <f>N29/L29</f>
        <v>10.285714285714286</v>
      </c>
      <c r="N29" s="20">
        <f>N28+H29</f>
        <v>3600</v>
      </c>
    </row>
    <row r="30" spans="2:14" ht="15.75" x14ac:dyDescent="0.25">
      <c r="B30" s="8" t="s">
        <v>19</v>
      </c>
      <c r="C30" s="17">
        <v>45357</v>
      </c>
      <c r="D30" s="23" t="s">
        <v>17</v>
      </c>
      <c r="E30" s="23"/>
      <c r="F30" s="19"/>
      <c r="G30" s="20"/>
      <c r="H30" s="20">
        <f t="shared" si="2"/>
        <v>0</v>
      </c>
      <c r="I30" s="21">
        <v>100</v>
      </c>
      <c r="J30" s="20">
        <v>10.199999999999999</v>
      </c>
      <c r="K30" s="20">
        <f t="shared" si="3"/>
        <v>1019.9999999999999</v>
      </c>
      <c r="L30" s="22">
        <f>L29-I30</f>
        <v>250</v>
      </c>
      <c r="M30" s="20">
        <f>N30/L30</f>
        <v>10.32</v>
      </c>
      <c r="N30" s="20">
        <f>N29-K30</f>
        <v>2580</v>
      </c>
    </row>
    <row r="31" spans="2:14" ht="15.75" x14ac:dyDescent="0.25">
      <c r="B31" s="8" t="s">
        <v>20</v>
      </c>
      <c r="C31" s="17">
        <v>45359</v>
      </c>
      <c r="D31" s="23" t="s">
        <v>17</v>
      </c>
      <c r="E31" s="23"/>
      <c r="F31" s="19"/>
      <c r="G31" s="20"/>
      <c r="H31" s="20">
        <f t="shared" si="2"/>
        <v>0</v>
      </c>
      <c r="I31" s="21">
        <v>150</v>
      </c>
      <c r="J31" s="20">
        <v>10.199999999999999</v>
      </c>
      <c r="K31" s="20">
        <f t="shared" si="3"/>
        <v>1530</v>
      </c>
      <c r="L31" s="22">
        <f>L30-I31</f>
        <v>100</v>
      </c>
      <c r="M31" s="20">
        <f>N31/L31</f>
        <v>10.5</v>
      </c>
      <c r="N31" s="20">
        <f>N30-K31</f>
        <v>1050</v>
      </c>
    </row>
    <row r="32" spans="2:14" ht="15.75" x14ac:dyDescent="0.25">
      <c r="B32" s="8" t="s">
        <v>21</v>
      </c>
      <c r="C32" s="17">
        <v>45365</v>
      </c>
      <c r="D32" s="23" t="s">
        <v>17</v>
      </c>
      <c r="E32" s="23"/>
      <c r="F32" s="19"/>
      <c r="G32" s="20"/>
      <c r="H32" s="20">
        <f t="shared" si="2"/>
        <v>0</v>
      </c>
      <c r="I32" s="21">
        <v>50</v>
      </c>
      <c r="J32" s="20">
        <v>10.199999999999999</v>
      </c>
      <c r="K32" s="20">
        <f t="shared" si="3"/>
        <v>509.99999999999994</v>
      </c>
      <c r="L32" s="22">
        <f>L31-I32</f>
        <v>50</v>
      </c>
      <c r="M32" s="20">
        <f>N32/L32</f>
        <v>10.8</v>
      </c>
      <c r="N32" s="20">
        <f>N31-K32</f>
        <v>540</v>
      </c>
    </row>
    <row r="33" spans="2:14" ht="15.75" x14ac:dyDescent="0.25">
      <c r="B33" s="8" t="s">
        <v>22</v>
      </c>
      <c r="C33" s="17">
        <v>45365</v>
      </c>
      <c r="D33" s="24" t="s">
        <v>17</v>
      </c>
      <c r="E33" s="25"/>
      <c r="F33" s="19"/>
      <c r="G33" s="20"/>
      <c r="H33" s="20">
        <f t="shared" si="2"/>
        <v>0</v>
      </c>
      <c r="I33" s="21">
        <v>50</v>
      </c>
      <c r="J33" s="20">
        <f>G29</f>
        <v>10.8</v>
      </c>
      <c r="K33" s="20">
        <f t="shared" si="3"/>
        <v>540</v>
      </c>
      <c r="L33" s="22">
        <f>L32-I33</f>
        <v>0</v>
      </c>
      <c r="M33" s="20">
        <v>0</v>
      </c>
      <c r="N33" s="20">
        <f>N32-K33</f>
        <v>0</v>
      </c>
    </row>
    <row r="34" spans="2:14" ht="15.75" x14ac:dyDescent="0.25">
      <c r="B34" s="8"/>
      <c r="C34" s="17">
        <v>45371</v>
      </c>
      <c r="D34" s="23" t="s">
        <v>18</v>
      </c>
      <c r="E34" s="23"/>
      <c r="F34" s="19">
        <v>10</v>
      </c>
      <c r="G34" s="20">
        <v>12.1</v>
      </c>
      <c r="H34" s="20">
        <f t="shared" si="2"/>
        <v>121</v>
      </c>
      <c r="I34" s="21"/>
      <c r="J34" s="20"/>
      <c r="K34" s="20">
        <f t="shared" si="3"/>
        <v>0</v>
      </c>
      <c r="L34" s="22">
        <f>L33+F34</f>
        <v>10</v>
      </c>
      <c r="M34" s="20">
        <f>N34/L34</f>
        <v>12.1</v>
      </c>
      <c r="N34" s="20">
        <f>N33+H34</f>
        <v>121</v>
      </c>
    </row>
    <row r="35" spans="2:14" ht="15.75" x14ac:dyDescent="0.25">
      <c r="B35" s="8"/>
      <c r="C35" s="17">
        <v>45376</v>
      </c>
      <c r="D35" s="23" t="s">
        <v>16</v>
      </c>
      <c r="E35" s="23"/>
      <c r="F35" s="19">
        <v>300</v>
      </c>
      <c r="G35" s="20">
        <v>12.4</v>
      </c>
      <c r="H35" s="20">
        <f t="shared" si="2"/>
        <v>3720</v>
      </c>
      <c r="I35" s="21"/>
      <c r="J35" s="20"/>
      <c r="K35" s="20">
        <f t="shared" si="3"/>
        <v>0</v>
      </c>
      <c r="L35" s="22">
        <f>L34+F35</f>
        <v>310</v>
      </c>
      <c r="M35" s="20">
        <f>N35/L35</f>
        <v>12.390322580645162</v>
      </c>
      <c r="N35" s="20">
        <f>N34+H35</f>
        <v>3841</v>
      </c>
    </row>
    <row r="36" spans="2:14" ht="15.75" x14ac:dyDescent="0.25">
      <c r="B36" s="8" t="s">
        <v>23</v>
      </c>
      <c r="C36" s="17">
        <v>45378</v>
      </c>
      <c r="D36" s="24" t="s">
        <v>17</v>
      </c>
      <c r="E36" s="25"/>
      <c r="F36" s="19"/>
      <c r="G36" s="20"/>
      <c r="H36" s="20">
        <f t="shared" si="2"/>
        <v>0</v>
      </c>
      <c r="I36" s="21">
        <v>10</v>
      </c>
      <c r="J36" s="20">
        <v>12.1</v>
      </c>
      <c r="K36" s="20">
        <f t="shared" si="3"/>
        <v>121</v>
      </c>
      <c r="L36" s="22">
        <f>L35-I36</f>
        <v>300</v>
      </c>
      <c r="M36" s="20">
        <f>N36/L36</f>
        <v>12.4</v>
      </c>
      <c r="N36" s="20">
        <f>N35-K36</f>
        <v>3720</v>
      </c>
    </row>
    <row r="37" spans="2:14" ht="15.75" x14ac:dyDescent="0.25">
      <c r="B37" s="8" t="s">
        <v>24</v>
      </c>
      <c r="C37" s="17">
        <v>45378</v>
      </c>
      <c r="D37" s="23" t="s">
        <v>17</v>
      </c>
      <c r="E37" s="23"/>
      <c r="F37" s="19"/>
      <c r="G37" s="20"/>
      <c r="H37" s="20">
        <f t="shared" si="2"/>
        <v>0</v>
      </c>
      <c r="I37" s="21">
        <v>60</v>
      </c>
      <c r="J37" s="20">
        <f>G35</f>
        <v>12.4</v>
      </c>
      <c r="K37" s="20">
        <f t="shared" si="3"/>
        <v>744</v>
      </c>
      <c r="L37" s="22">
        <f>L36-I37</f>
        <v>240</v>
      </c>
      <c r="M37" s="20">
        <f>N37/L37</f>
        <v>12.4</v>
      </c>
      <c r="N37" s="20">
        <f>N36-K37</f>
        <v>2976</v>
      </c>
    </row>
    <row r="38" spans="2:14" ht="15.75" x14ac:dyDescent="0.25">
      <c r="B38" s="8" t="s">
        <v>25</v>
      </c>
      <c r="C38" s="17">
        <v>45380</v>
      </c>
      <c r="D38" s="23" t="s">
        <v>17</v>
      </c>
      <c r="E38" s="23"/>
      <c r="F38" s="19"/>
      <c r="G38" s="20"/>
      <c r="H38" s="20">
        <f t="shared" si="2"/>
        <v>0</v>
      </c>
      <c r="I38" s="21">
        <v>100</v>
      </c>
      <c r="J38" s="20">
        <f>G35</f>
        <v>12.4</v>
      </c>
      <c r="K38" s="20">
        <f t="shared" si="3"/>
        <v>1240</v>
      </c>
      <c r="L38" s="22">
        <f>L37-I38</f>
        <v>140</v>
      </c>
      <c r="M38" s="20">
        <f>N38/L38</f>
        <v>12.4</v>
      </c>
      <c r="N38" s="20">
        <f>N37-K38</f>
        <v>1736</v>
      </c>
    </row>
    <row r="39" spans="2:14" ht="15.75" x14ac:dyDescent="0.25">
      <c r="B39" s="8"/>
      <c r="C39" s="8"/>
      <c r="D39" s="8"/>
      <c r="E39" s="8"/>
      <c r="F39" s="8"/>
      <c r="G39" s="8"/>
      <c r="H39" s="8"/>
      <c r="I39" s="8"/>
      <c r="J39" s="8"/>
      <c r="K39" s="8"/>
      <c r="L39" s="8"/>
      <c r="M39" s="8"/>
      <c r="N39" s="8"/>
    </row>
  </sheetData>
  <mergeCells count="54">
    <mergeCell ref="C3:N4"/>
    <mergeCell ref="B3:B4"/>
    <mergeCell ref="L7:N7"/>
    <mergeCell ref="L8:N8"/>
    <mergeCell ref="C6:N6"/>
    <mergeCell ref="C7:F7"/>
    <mergeCell ref="C8:F8"/>
    <mergeCell ref="G7:I7"/>
    <mergeCell ref="G8:I8"/>
    <mergeCell ref="J7:K7"/>
    <mergeCell ref="J8:K8"/>
    <mergeCell ref="D9:E9"/>
    <mergeCell ref="C9:C10"/>
    <mergeCell ref="F9:H9"/>
    <mergeCell ref="L9:N9"/>
    <mergeCell ref="I9:K9"/>
    <mergeCell ref="D10:E10"/>
    <mergeCell ref="D18:E18"/>
    <mergeCell ref="D20:E20"/>
    <mergeCell ref="D11:E11"/>
    <mergeCell ref="D12:E12"/>
    <mergeCell ref="D21:E21"/>
    <mergeCell ref="D13:E13"/>
    <mergeCell ref="D14:E14"/>
    <mergeCell ref="D15:E15"/>
    <mergeCell ref="D17:E17"/>
    <mergeCell ref="D16:E16"/>
    <mergeCell ref="D19:E19"/>
    <mergeCell ref="C23:N23"/>
    <mergeCell ref="C24:F24"/>
    <mergeCell ref="G24:I24"/>
    <mergeCell ref="J24:K24"/>
    <mergeCell ref="L24:N24"/>
    <mergeCell ref="C25:F25"/>
    <mergeCell ref="G25:I25"/>
    <mergeCell ref="J25:K25"/>
    <mergeCell ref="L25:N25"/>
    <mergeCell ref="C26:C27"/>
    <mergeCell ref="D26:E26"/>
    <mergeCell ref="F26:H26"/>
    <mergeCell ref="I26:K26"/>
    <mergeCell ref="L26:N26"/>
    <mergeCell ref="D27:E27"/>
    <mergeCell ref="D28:E28"/>
    <mergeCell ref="D29:E29"/>
    <mergeCell ref="D30:E30"/>
    <mergeCell ref="D31:E31"/>
    <mergeCell ref="D32:E32"/>
    <mergeCell ref="D38:E38"/>
    <mergeCell ref="D33:E33"/>
    <mergeCell ref="D34:E34"/>
    <mergeCell ref="D35:E35"/>
    <mergeCell ref="D36:E36"/>
    <mergeCell ref="D37:E37"/>
  </mergeCells>
  <pageMargins left="0.7" right="0.7" top="0.75" bottom="0.75" header="0.3" footer="0.3"/>
  <pageSetup orientation="portrait" r:id="rId1"/>
  <ignoredErrors>
    <ignoredError sqref="M12 M13:M21 M29:M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7"/>
  <sheetViews>
    <sheetView topLeftCell="A13" zoomScale="80" zoomScaleNormal="80" workbookViewId="0">
      <selection activeCell="Q9" sqref="Q9"/>
    </sheetView>
  </sheetViews>
  <sheetFormatPr baseColWidth="10" defaultRowHeight="15" x14ac:dyDescent="0.25"/>
  <cols>
    <col min="6" max="6" width="12.28515625" bestFit="1" customWidth="1"/>
    <col min="8" max="8" width="15.28515625" bestFit="1" customWidth="1"/>
    <col min="9" max="9" width="13.28515625" bestFit="1" customWidth="1"/>
    <col min="11" max="11" width="15.28515625" bestFit="1" customWidth="1"/>
    <col min="12" max="12" width="13.28515625" bestFit="1" customWidth="1"/>
    <col min="14" max="14" width="15.28515625" bestFit="1" customWidth="1"/>
    <col min="15" max="15" width="13.28515625" bestFit="1" customWidth="1"/>
  </cols>
  <sheetData>
    <row r="2" spans="1:15" ht="15.75" x14ac:dyDescent="0.25">
      <c r="A2" s="8"/>
      <c r="B2" s="8"/>
      <c r="C2" s="8"/>
      <c r="D2" s="8"/>
      <c r="E2" s="8"/>
      <c r="F2" s="8"/>
      <c r="G2" s="8"/>
      <c r="H2" s="8"/>
      <c r="I2" s="8"/>
      <c r="J2" s="8"/>
      <c r="K2" s="8"/>
      <c r="L2" s="8"/>
      <c r="M2" s="8"/>
      <c r="N2" s="8"/>
      <c r="O2" s="8"/>
    </row>
    <row r="3" spans="1:15" ht="15.75" x14ac:dyDescent="0.25">
      <c r="A3" s="8"/>
      <c r="B3" s="9" t="s">
        <v>37</v>
      </c>
      <c r="C3" s="10" t="s">
        <v>129</v>
      </c>
      <c r="D3" s="10"/>
      <c r="E3" s="10"/>
      <c r="F3" s="10"/>
      <c r="G3" s="10"/>
      <c r="H3" s="10"/>
      <c r="I3" s="10"/>
      <c r="J3" s="10"/>
      <c r="K3" s="10"/>
      <c r="L3" s="10"/>
      <c r="M3" s="10"/>
      <c r="N3" s="10"/>
      <c r="O3" s="10"/>
    </row>
    <row r="4" spans="1:15" ht="15.75" x14ac:dyDescent="0.25">
      <c r="A4" s="8"/>
      <c r="B4" s="9"/>
      <c r="C4" s="10"/>
      <c r="D4" s="10"/>
      <c r="E4" s="10"/>
      <c r="F4" s="10"/>
      <c r="G4" s="10"/>
      <c r="H4" s="10"/>
      <c r="I4" s="10"/>
      <c r="J4" s="10"/>
      <c r="K4" s="10"/>
      <c r="L4" s="10"/>
      <c r="M4" s="10"/>
      <c r="N4" s="10"/>
      <c r="O4" s="10"/>
    </row>
    <row r="5" spans="1:15" ht="15.75" x14ac:dyDescent="0.25">
      <c r="A5" s="8"/>
      <c r="B5" s="8"/>
      <c r="C5" s="8"/>
      <c r="D5" s="8"/>
      <c r="E5" s="8"/>
      <c r="F5" s="8"/>
      <c r="G5" s="8"/>
      <c r="H5" s="8"/>
      <c r="I5" s="8"/>
      <c r="J5" s="8"/>
      <c r="K5" s="8"/>
      <c r="L5" s="8"/>
      <c r="M5" s="8"/>
      <c r="N5" s="8"/>
      <c r="O5" s="8"/>
    </row>
    <row r="6" spans="1:15" ht="15.75" x14ac:dyDescent="0.25">
      <c r="A6" s="8"/>
      <c r="B6" s="8"/>
      <c r="C6" s="11" t="s">
        <v>128</v>
      </c>
      <c r="D6" s="11"/>
      <c r="E6" s="11"/>
      <c r="F6" s="11"/>
      <c r="G6" s="11"/>
      <c r="H6" s="11"/>
      <c r="I6" s="11"/>
      <c r="J6" s="11"/>
      <c r="K6" s="11"/>
      <c r="L6" s="11"/>
      <c r="M6" s="11"/>
      <c r="N6" s="11"/>
      <c r="O6" s="11"/>
    </row>
    <row r="7" spans="1:15" ht="15.75" x14ac:dyDescent="0.25">
      <c r="A7" s="8"/>
      <c r="B7" s="8"/>
      <c r="C7" s="12" t="s">
        <v>11</v>
      </c>
      <c r="D7" s="13"/>
      <c r="E7" s="13"/>
      <c r="F7" s="13"/>
      <c r="G7" s="13"/>
      <c r="H7" s="13" t="s">
        <v>14</v>
      </c>
      <c r="I7" s="13"/>
      <c r="J7" s="13"/>
      <c r="K7" s="13" t="s">
        <v>13</v>
      </c>
      <c r="L7" s="13"/>
      <c r="M7" s="13" t="s">
        <v>12</v>
      </c>
      <c r="N7" s="13"/>
      <c r="O7" s="14"/>
    </row>
    <row r="8" spans="1:15" ht="15.75" x14ac:dyDescent="0.25">
      <c r="A8" s="8"/>
      <c r="B8" s="8"/>
      <c r="C8" s="12" t="s">
        <v>27</v>
      </c>
      <c r="D8" s="13"/>
      <c r="E8" s="13"/>
      <c r="F8" s="13"/>
      <c r="G8" s="13"/>
      <c r="H8" s="13" t="s">
        <v>30</v>
      </c>
      <c r="I8" s="13"/>
      <c r="J8" s="13"/>
      <c r="K8" s="13">
        <v>1575</v>
      </c>
      <c r="L8" s="13"/>
      <c r="M8" s="13" t="s">
        <v>43</v>
      </c>
      <c r="N8" s="13"/>
      <c r="O8" s="14"/>
    </row>
    <row r="9" spans="1:15" ht="15.75" x14ac:dyDescent="0.25">
      <c r="A9" s="8"/>
      <c r="B9" s="8"/>
      <c r="C9" s="15" t="s">
        <v>0</v>
      </c>
      <c r="D9" s="15" t="s">
        <v>3</v>
      </c>
      <c r="E9" s="15"/>
      <c r="F9" s="15"/>
      <c r="G9" s="15" t="s">
        <v>4</v>
      </c>
      <c r="H9" s="15"/>
      <c r="I9" s="15"/>
      <c r="J9" s="15" t="s">
        <v>9</v>
      </c>
      <c r="K9" s="15"/>
      <c r="L9" s="15"/>
      <c r="M9" s="15" t="s">
        <v>8</v>
      </c>
      <c r="N9" s="15"/>
      <c r="O9" s="15"/>
    </row>
    <row r="10" spans="1:15" ht="15.75" x14ac:dyDescent="0.25">
      <c r="A10" s="8"/>
      <c r="B10" s="8"/>
      <c r="C10" s="15"/>
      <c r="D10" s="27" t="s">
        <v>1</v>
      </c>
      <c r="E10" s="28"/>
      <c r="F10" s="29" t="s">
        <v>31</v>
      </c>
      <c r="G10" s="16" t="s">
        <v>2</v>
      </c>
      <c r="H10" s="16" t="s">
        <v>5</v>
      </c>
      <c r="I10" s="16" t="s">
        <v>6</v>
      </c>
      <c r="J10" s="16" t="s">
        <v>2</v>
      </c>
      <c r="K10" s="16" t="s">
        <v>5</v>
      </c>
      <c r="L10" s="16" t="s">
        <v>6</v>
      </c>
      <c r="M10" s="16" t="s">
        <v>2</v>
      </c>
      <c r="N10" s="16" t="s">
        <v>5</v>
      </c>
      <c r="O10" s="16" t="s">
        <v>7</v>
      </c>
    </row>
    <row r="11" spans="1:15" ht="14.45" customHeight="1" x14ac:dyDescent="0.25">
      <c r="A11" s="8"/>
      <c r="B11" s="8"/>
      <c r="C11" s="17">
        <v>45292</v>
      </c>
      <c r="D11" s="30" t="s">
        <v>10</v>
      </c>
      <c r="E11" s="31"/>
      <c r="F11" s="32"/>
      <c r="G11" s="19">
        <v>100</v>
      </c>
      <c r="H11" s="20">
        <v>0.3</v>
      </c>
      <c r="I11" s="20">
        <f>G11*H11</f>
        <v>30</v>
      </c>
      <c r="J11" s="21"/>
      <c r="K11" s="20"/>
      <c r="L11" s="20"/>
      <c r="M11" s="22">
        <f>G11</f>
        <v>100</v>
      </c>
      <c r="N11" s="22">
        <f>H11</f>
        <v>0.3</v>
      </c>
      <c r="O11" s="20">
        <f>I11</f>
        <v>30</v>
      </c>
    </row>
    <row r="12" spans="1:15" ht="15.75" x14ac:dyDescent="0.25">
      <c r="A12" s="8"/>
      <c r="B12" s="8"/>
      <c r="C12" s="17">
        <v>45301</v>
      </c>
      <c r="D12" s="30" t="s">
        <v>16</v>
      </c>
      <c r="E12" s="31"/>
      <c r="F12" s="33">
        <v>1932</v>
      </c>
      <c r="G12" s="19">
        <v>200</v>
      </c>
      <c r="H12" s="20">
        <v>0.35</v>
      </c>
      <c r="I12" s="20">
        <f t="shared" ref="I12:I20" si="0">G12*H12</f>
        <v>70</v>
      </c>
      <c r="J12" s="21"/>
      <c r="K12" s="20"/>
      <c r="L12" s="20"/>
      <c r="M12" s="22">
        <f>M11+G12</f>
        <v>300</v>
      </c>
      <c r="N12" s="20">
        <f>O12/M12</f>
        <v>0.33333333333333331</v>
      </c>
      <c r="O12" s="20">
        <f>O11+I12</f>
        <v>100</v>
      </c>
    </row>
    <row r="13" spans="1:15" ht="15.75" x14ac:dyDescent="0.25">
      <c r="A13" s="8"/>
      <c r="B13" s="8"/>
      <c r="C13" s="17">
        <v>45342</v>
      </c>
      <c r="D13" s="30" t="s">
        <v>17</v>
      </c>
      <c r="E13" s="31"/>
      <c r="F13" s="33">
        <v>4991</v>
      </c>
      <c r="G13" s="19"/>
      <c r="H13" s="20"/>
      <c r="I13" s="20"/>
      <c r="J13" s="21">
        <v>100</v>
      </c>
      <c r="K13" s="20">
        <f>N12</f>
        <v>0.33333333333333331</v>
      </c>
      <c r="L13" s="20">
        <f t="shared" ref="L13:L19" si="1">J13*K13</f>
        <v>33.333333333333329</v>
      </c>
      <c r="M13" s="22">
        <f>M12-J13</f>
        <v>200</v>
      </c>
      <c r="N13" s="20">
        <f t="shared" ref="N13:N20" si="2">O13/M13</f>
        <v>0.33333333333333337</v>
      </c>
      <c r="O13" s="20">
        <f>O12-L13</f>
        <v>66.666666666666671</v>
      </c>
    </row>
    <row r="14" spans="1:15" ht="15.75" x14ac:dyDescent="0.25">
      <c r="A14" s="8"/>
      <c r="B14" s="8"/>
      <c r="C14" s="17">
        <v>45342</v>
      </c>
      <c r="D14" s="30" t="s">
        <v>17</v>
      </c>
      <c r="E14" s="31"/>
      <c r="F14" s="33">
        <v>4991</v>
      </c>
      <c r="G14" s="19"/>
      <c r="H14" s="20"/>
      <c r="I14" s="20"/>
      <c r="J14" s="21">
        <v>200</v>
      </c>
      <c r="K14" s="20">
        <f>N13</f>
        <v>0.33333333333333337</v>
      </c>
      <c r="L14" s="20">
        <f t="shared" si="1"/>
        <v>66.666666666666671</v>
      </c>
      <c r="M14" s="22">
        <f>M13-J14</f>
        <v>0</v>
      </c>
      <c r="N14" s="20">
        <v>0</v>
      </c>
      <c r="O14" s="20">
        <f>O13-L14</f>
        <v>0</v>
      </c>
    </row>
    <row r="15" spans="1:15" ht="15.75" x14ac:dyDescent="0.25">
      <c r="A15" s="8"/>
      <c r="B15" s="8"/>
      <c r="C15" s="17">
        <v>45349</v>
      </c>
      <c r="D15" s="34" t="s">
        <v>16</v>
      </c>
      <c r="E15" s="34"/>
      <c r="F15" s="33">
        <v>2922</v>
      </c>
      <c r="G15" s="19">
        <v>200</v>
      </c>
      <c r="H15" s="20">
        <v>0.38</v>
      </c>
      <c r="I15" s="20">
        <f t="shared" si="0"/>
        <v>76</v>
      </c>
      <c r="J15" s="21"/>
      <c r="K15" s="20"/>
      <c r="L15" s="20"/>
      <c r="M15" s="22">
        <f>M14+G15</f>
        <v>200</v>
      </c>
      <c r="N15" s="20">
        <f t="shared" si="2"/>
        <v>0.38</v>
      </c>
      <c r="O15" s="20">
        <f>O14+I15</f>
        <v>76</v>
      </c>
    </row>
    <row r="16" spans="1:15" ht="15.75" x14ac:dyDescent="0.25">
      <c r="A16" s="8"/>
      <c r="B16" s="8"/>
      <c r="C16" s="17">
        <v>45366</v>
      </c>
      <c r="D16" s="34" t="s">
        <v>16</v>
      </c>
      <c r="E16" s="34"/>
      <c r="F16" s="33">
        <v>3040</v>
      </c>
      <c r="G16" s="19">
        <v>200</v>
      </c>
      <c r="H16" s="20">
        <v>0.4</v>
      </c>
      <c r="I16" s="20">
        <f t="shared" si="0"/>
        <v>80</v>
      </c>
      <c r="J16" s="21"/>
      <c r="K16" s="20"/>
      <c r="L16" s="20"/>
      <c r="M16" s="22">
        <f>M15+G16</f>
        <v>400</v>
      </c>
      <c r="N16" s="20">
        <f t="shared" si="2"/>
        <v>0.39</v>
      </c>
      <c r="O16" s="20">
        <f>O15+I16</f>
        <v>156</v>
      </c>
    </row>
    <row r="17" spans="1:15" ht="15.75" x14ac:dyDescent="0.25">
      <c r="A17" s="8"/>
      <c r="B17" s="8"/>
      <c r="C17" s="17">
        <v>45369</v>
      </c>
      <c r="D17" s="30" t="s">
        <v>17</v>
      </c>
      <c r="E17" s="31"/>
      <c r="F17" s="35">
        <v>5360</v>
      </c>
      <c r="G17" s="19"/>
      <c r="H17" s="20"/>
      <c r="I17" s="20"/>
      <c r="J17" s="21">
        <v>200</v>
      </c>
      <c r="K17" s="20">
        <f>N16</f>
        <v>0.39</v>
      </c>
      <c r="L17" s="20">
        <f t="shared" si="1"/>
        <v>78</v>
      </c>
      <c r="M17" s="22">
        <f>M16-J17</f>
        <v>200</v>
      </c>
      <c r="N17" s="20">
        <f>O17/M17</f>
        <v>0.39</v>
      </c>
      <c r="O17" s="20">
        <f>O16-L17</f>
        <v>78</v>
      </c>
    </row>
    <row r="18" spans="1:15" ht="15.75" x14ac:dyDescent="0.25">
      <c r="A18" s="8"/>
      <c r="B18" s="8"/>
      <c r="C18" s="17">
        <v>45369</v>
      </c>
      <c r="D18" s="36" t="s">
        <v>17</v>
      </c>
      <c r="E18" s="36"/>
      <c r="F18" s="35">
        <v>5360</v>
      </c>
      <c r="G18" s="19"/>
      <c r="H18" s="20"/>
      <c r="I18" s="20"/>
      <c r="J18" s="21">
        <v>50</v>
      </c>
      <c r="K18" s="20">
        <f>N17</f>
        <v>0.39</v>
      </c>
      <c r="L18" s="20">
        <f>J18*K18</f>
        <v>19.5</v>
      </c>
      <c r="M18" s="22">
        <f>M17-J18</f>
        <v>150</v>
      </c>
      <c r="N18" s="20">
        <f>O18/M18</f>
        <v>0.39</v>
      </c>
      <c r="O18" s="20">
        <f>O17-L18</f>
        <v>58.5</v>
      </c>
    </row>
    <row r="19" spans="1:15" ht="15.75" x14ac:dyDescent="0.25">
      <c r="A19" s="8"/>
      <c r="B19" s="8"/>
      <c r="C19" s="17">
        <v>45372</v>
      </c>
      <c r="D19" s="34" t="s">
        <v>17</v>
      </c>
      <c r="E19" s="34"/>
      <c r="F19" s="33">
        <v>5546</v>
      </c>
      <c r="G19" s="19"/>
      <c r="H19" s="20"/>
      <c r="I19" s="20"/>
      <c r="J19" s="21">
        <v>120</v>
      </c>
      <c r="K19" s="20">
        <f>N17</f>
        <v>0.39</v>
      </c>
      <c r="L19" s="20">
        <f t="shared" si="1"/>
        <v>46.800000000000004</v>
      </c>
      <c r="M19" s="22">
        <f>M18-J19</f>
        <v>30</v>
      </c>
      <c r="N19" s="20">
        <f t="shared" si="2"/>
        <v>0.38999999999999985</v>
      </c>
      <c r="O19" s="20">
        <f>O18-L19</f>
        <v>11.699999999999996</v>
      </c>
    </row>
    <row r="20" spans="1:15" ht="15.75" x14ac:dyDescent="0.25">
      <c r="A20" s="8"/>
      <c r="B20" s="8"/>
      <c r="C20" s="17">
        <v>45373</v>
      </c>
      <c r="D20" s="34" t="s">
        <v>16</v>
      </c>
      <c r="E20" s="34"/>
      <c r="F20" s="33">
        <v>3512</v>
      </c>
      <c r="G20" s="19">
        <v>300</v>
      </c>
      <c r="H20" s="20">
        <v>0.37</v>
      </c>
      <c r="I20" s="20">
        <f t="shared" si="0"/>
        <v>111</v>
      </c>
      <c r="J20" s="21"/>
      <c r="K20" s="20"/>
      <c r="L20" s="20"/>
      <c r="M20" s="22">
        <f>M19+G20</f>
        <v>330</v>
      </c>
      <c r="N20" s="20">
        <f t="shared" si="2"/>
        <v>0.37181818181818177</v>
      </c>
      <c r="O20" s="20">
        <f>O19+I20</f>
        <v>122.69999999999999</v>
      </c>
    </row>
    <row r="21" spans="1:15" ht="15.75" x14ac:dyDescent="0.25">
      <c r="A21" s="8"/>
      <c r="B21" s="8"/>
      <c r="C21" s="8"/>
      <c r="D21" s="8"/>
      <c r="E21" s="8"/>
      <c r="F21" s="8"/>
      <c r="G21" s="8"/>
      <c r="H21" s="8"/>
      <c r="I21" s="8"/>
      <c r="J21" s="8"/>
      <c r="K21" s="26"/>
      <c r="L21" s="26"/>
      <c r="M21" s="8"/>
      <c r="N21" s="8"/>
      <c r="O21" s="8"/>
    </row>
    <row r="22" spans="1:15" ht="15.75" x14ac:dyDescent="0.25">
      <c r="A22" s="8"/>
      <c r="B22" s="8"/>
      <c r="C22" s="11" t="s">
        <v>128</v>
      </c>
      <c r="D22" s="11"/>
      <c r="E22" s="11"/>
      <c r="F22" s="11"/>
      <c r="G22" s="11"/>
      <c r="H22" s="11"/>
      <c r="I22" s="11"/>
      <c r="J22" s="11"/>
      <c r="K22" s="11"/>
      <c r="L22" s="11"/>
      <c r="M22" s="11"/>
      <c r="N22" s="11"/>
      <c r="O22" s="11"/>
    </row>
    <row r="23" spans="1:15" ht="15.75" x14ac:dyDescent="0.25">
      <c r="A23" s="8"/>
      <c r="B23" s="8"/>
      <c r="C23" s="12" t="s">
        <v>11</v>
      </c>
      <c r="D23" s="13"/>
      <c r="E23" s="13"/>
      <c r="F23" s="13"/>
      <c r="G23" s="13"/>
      <c r="H23" s="13" t="s">
        <v>14</v>
      </c>
      <c r="I23" s="13"/>
      <c r="J23" s="13"/>
      <c r="K23" s="13" t="s">
        <v>13</v>
      </c>
      <c r="L23" s="13"/>
      <c r="M23" s="13" t="s">
        <v>12</v>
      </c>
      <c r="N23" s="13"/>
      <c r="O23" s="14"/>
    </row>
    <row r="24" spans="1:15" ht="15.75" x14ac:dyDescent="0.25">
      <c r="A24" s="8"/>
      <c r="B24" s="8"/>
      <c r="C24" s="12" t="s">
        <v>27</v>
      </c>
      <c r="D24" s="13"/>
      <c r="E24" s="13"/>
      <c r="F24" s="13"/>
      <c r="G24" s="13"/>
      <c r="H24" s="13" t="s">
        <v>30</v>
      </c>
      <c r="I24" s="13"/>
      <c r="J24" s="13"/>
      <c r="K24" s="13">
        <v>1575</v>
      </c>
      <c r="L24" s="13"/>
      <c r="M24" s="13" t="s">
        <v>15</v>
      </c>
      <c r="N24" s="13"/>
      <c r="O24" s="14"/>
    </row>
    <row r="25" spans="1:15" ht="15.75" x14ac:dyDescent="0.25">
      <c r="A25" s="8"/>
      <c r="B25" s="8"/>
      <c r="C25" s="15" t="s">
        <v>0</v>
      </c>
      <c r="D25" s="15" t="s">
        <v>3</v>
      </c>
      <c r="E25" s="15"/>
      <c r="F25" s="15"/>
      <c r="G25" s="15" t="s">
        <v>4</v>
      </c>
      <c r="H25" s="15"/>
      <c r="I25" s="15"/>
      <c r="J25" s="15" t="s">
        <v>9</v>
      </c>
      <c r="K25" s="15"/>
      <c r="L25" s="15"/>
      <c r="M25" s="15" t="s">
        <v>8</v>
      </c>
      <c r="N25" s="15"/>
      <c r="O25" s="15"/>
    </row>
    <row r="26" spans="1:15" ht="15.75" x14ac:dyDescent="0.25">
      <c r="A26" s="8"/>
      <c r="B26" s="8"/>
      <c r="C26" s="15"/>
      <c r="D26" s="27" t="s">
        <v>1</v>
      </c>
      <c r="E26" s="28"/>
      <c r="F26" s="29" t="s">
        <v>31</v>
      </c>
      <c r="G26" s="16" t="s">
        <v>2</v>
      </c>
      <c r="H26" s="16" t="s">
        <v>5</v>
      </c>
      <c r="I26" s="16" t="s">
        <v>6</v>
      </c>
      <c r="J26" s="16" t="s">
        <v>2</v>
      </c>
      <c r="K26" s="16" t="s">
        <v>5</v>
      </c>
      <c r="L26" s="16" t="s">
        <v>6</v>
      </c>
      <c r="M26" s="16" t="s">
        <v>2</v>
      </c>
      <c r="N26" s="16" t="s">
        <v>5</v>
      </c>
      <c r="O26" s="16" t="s">
        <v>7</v>
      </c>
    </row>
    <row r="27" spans="1:15" ht="15.75" x14ac:dyDescent="0.25">
      <c r="A27" s="8"/>
      <c r="B27" s="8"/>
      <c r="C27" s="17">
        <v>45292</v>
      </c>
      <c r="D27" s="30" t="s">
        <v>10</v>
      </c>
      <c r="E27" s="31"/>
      <c r="F27" s="32"/>
      <c r="G27" s="19">
        <v>100</v>
      </c>
      <c r="H27" s="20">
        <v>0.3</v>
      </c>
      <c r="I27" s="20">
        <f>G27*H27</f>
        <v>30</v>
      </c>
      <c r="J27" s="21"/>
      <c r="K27" s="20"/>
      <c r="L27" s="20">
        <f>J27*K27</f>
        <v>0</v>
      </c>
      <c r="M27" s="22">
        <f>G27</f>
        <v>100</v>
      </c>
      <c r="N27" s="22">
        <f>H27</f>
        <v>0.3</v>
      </c>
      <c r="O27" s="20">
        <f>I27</f>
        <v>30</v>
      </c>
    </row>
    <row r="28" spans="1:15" ht="15.75" x14ac:dyDescent="0.25">
      <c r="A28" s="8"/>
      <c r="B28" s="8"/>
      <c r="C28" s="17">
        <v>45301</v>
      </c>
      <c r="D28" s="30" t="s">
        <v>16</v>
      </c>
      <c r="E28" s="31"/>
      <c r="F28" s="33">
        <v>1932</v>
      </c>
      <c r="G28" s="19">
        <v>200</v>
      </c>
      <c r="H28" s="20">
        <v>0.35</v>
      </c>
      <c r="I28" s="20">
        <f t="shared" ref="I28:I36" si="3">G28*H28</f>
        <v>70</v>
      </c>
      <c r="J28" s="21"/>
      <c r="K28" s="20"/>
      <c r="L28" s="20">
        <f t="shared" ref="L28:L33" si="4">J28*K28</f>
        <v>0</v>
      </c>
      <c r="M28" s="22">
        <f>M27+G28</f>
        <v>300</v>
      </c>
      <c r="N28" s="20">
        <f>O28/M28</f>
        <v>0.33333333333333331</v>
      </c>
      <c r="O28" s="20">
        <f>O27+I28</f>
        <v>100</v>
      </c>
    </row>
    <row r="29" spans="1:15" ht="15.75" x14ac:dyDescent="0.25">
      <c r="A29" s="8"/>
      <c r="B29" s="8" t="s">
        <v>32</v>
      </c>
      <c r="C29" s="17">
        <v>45342</v>
      </c>
      <c r="D29" s="30" t="s">
        <v>17</v>
      </c>
      <c r="E29" s="31"/>
      <c r="F29" s="33">
        <v>4991</v>
      </c>
      <c r="G29" s="19"/>
      <c r="H29" s="20"/>
      <c r="I29" s="20">
        <f t="shared" si="3"/>
        <v>0</v>
      </c>
      <c r="J29" s="21">
        <v>100</v>
      </c>
      <c r="K29" s="20">
        <f>H27</f>
        <v>0.3</v>
      </c>
      <c r="L29" s="20">
        <f t="shared" si="4"/>
        <v>30</v>
      </c>
      <c r="M29" s="22">
        <f>M28-J29</f>
        <v>200</v>
      </c>
      <c r="N29" s="20">
        <f>O29/M29</f>
        <v>0.35</v>
      </c>
      <c r="O29" s="20">
        <f>O28-L29</f>
        <v>70</v>
      </c>
    </row>
    <row r="30" spans="1:15" ht="15.75" x14ac:dyDescent="0.25">
      <c r="A30" s="8"/>
      <c r="B30" s="8" t="s">
        <v>33</v>
      </c>
      <c r="C30" s="17">
        <v>45342</v>
      </c>
      <c r="D30" s="30" t="s">
        <v>17</v>
      </c>
      <c r="E30" s="31"/>
      <c r="F30" s="33">
        <v>4991</v>
      </c>
      <c r="G30" s="19"/>
      <c r="H30" s="20"/>
      <c r="I30" s="20">
        <f t="shared" si="3"/>
        <v>0</v>
      </c>
      <c r="J30" s="21">
        <v>200</v>
      </c>
      <c r="K30" s="20">
        <f>H28</f>
        <v>0.35</v>
      </c>
      <c r="L30" s="20">
        <f t="shared" si="4"/>
        <v>70</v>
      </c>
      <c r="M30" s="22">
        <f>M29-J30</f>
        <v>0</v>
      </c>
      <c r="N30" s="20">
        <v>0</v>
      </c>
      <c r="O30" s="20">
        <f>O29-L30</f>
        <v>0</v>
      </c>
    </row>
    <row r="31" spans="1:15" ht="15.75" x14ac:dyDescent="0.25">
      <c r="A31" s="8"/>
      <c r="B31" s="8"/>
      <c r="C31" s="17">
        <v>45349</v>
      </c>
      <c r="D31" s="34" t="s">
        <v>16</v>
      </c>
      <c r="E31" s="34"/>
      <c r="F31" s="33">
        <v>2922</v>
      </c>
      <c r="G31" s="19">
        <v>200</v>
      </c>
      <c r="H31" s="20">
        <v>0.38</v>
      </c>
      <c r="I31" s="20">
        <f t="shared" si="3"/>
        <v>76</v>
      </c>
      <c r="J31" s="21"/>
      <c r="K31" s="20"/>
      <c r="L31" s="20">
        <f t="shared" si="4"/>
        <v>0</v>
      </c>
      <c r="M31" s="22">
        <f>M30+G31</f>
        <v>200</v>
      </c>
      <c r="N31" s="20">
        <f t="shared" ref="N31:N36" si="5">O31/M31</f>
        <v>0.38</v>
      </c>
      <c r="O31" s="20">
        <f>O30+I31</f>
        <v>76</v>
      </c>
    </row>
    <row r="32" spans="1:15" ht="15.75" x14ac:dyDescent="0.25">
      <c r="A32" s="8"/>
      <c r="B32" s="8"/>
      <c r="C32" s="17">
        <v>45366</v>
      </c>
      <c r="D32" s="34" t="s">
        <v>16</v>
      </c>
      <c r="E32" s="34"/>
      <c r="F32" s="33">
        <v>3040</v>
      </c>
      <c r="G32" s="19">
        <v>200</v>
      </c>
      <c r="H32" s="20">
        <v>0.4</v>
      </c>
      <c r="I32" s="20">
        <f t="shared" si="3"/>
        <v>80</v>
      </c>
      <c r="J32" s="21"/>
      <c r="K32" s="20"/>
      <c r="L32" s="20">
        <f t="shared" si="4"/>
        <v>0</v>
      </c>
      <c r="M32" s="22">
        <f>M31+G32</f>
        <v>400</v>
      </c>
      <c r="N32" s="20">
        <f t="shared" si="5"/>
        <v>0.39</v>
      </c>
      <c r="O32" s="20">
        <f>O31+I32</f>
        <v>156</v>
      </c>
    </row>
    <row r="33" spans="1:15" ht="15.75" x14ac:dyDescent="0.25">
      <c r="A33" s="8"/>
      <c r="B33" s="8" t="s">
        <v>34</v>
      </c>
      <c r="C33" s="17">
        <v>45369</v>
      </c>
      <c r="D33" s="30" t="s">
        <v>17</v>
      </c>
      <c r="E33" s="31"/>
      <c r="F33" s="35">
        <v>5360</v>
      </c>
      <c r="G33" s="19"/>
      <c r="H33" s="20"/>
      <c r="I33" s="20">
        <f t="shared" si="3"/>
        <v>0</v>
      </c>
      <c r="J33" s="21">
        <v>200</v>
      </c>
      <c r="K33" s="20">
        <f>H31</f>
        <v>0.38</v>
      </c>
      <c r="L33" s="20">
        <f t="shared" si="4"/>
        <v>76</v>
      </c>
      <c r="M33" s="22">
        <f>M32-J33</f>
        <v>200</v>
      </c>
      <c r="N33" s="20">
        <f t="shared" si="5"/>
        <v>0.4</v>
      </c>
      <c r="O33" s="20">
        <f>O32-L33</f>
        <v>80</v>
      </c>
    </row>
    <row r="34" spans="1:15" ht="15.75" x14ac:dyDescent="0.25">
      <c r="A34" s="8"/>
      <c r="B34" s="8" t="s">
        <v>35</v>
      </c>
      <c r="C34" s="17">
        <v>45369</v>
      </c>
      <c r="D34" s="36" t="s">
        <v>17</v>
      </c>
      <c r="E34" s="36"/>
      <c r="F34" s="35">
        <v>5360</v>
      </c>
      <c r="G34" s="19"/>
      <c r="H34" s="20"/>
      <c r="I34" s="20">
        <f t="shared" si="3"/>
        <v>0</v>
      </c>
      <c r="J34" s="21">
        <v>50</v>
      </c>
      <c r="K34" s="20">
        <f>H32</f>
        <v>0.4</v>
      </c>
      <c r="L34" s="20">
        <f>J34*K34</f>
        <v>20</v>
      </c>
      <c r="M34" s="22">
        <f>M33-J34</f>
        <v>150</v>
      </c>
      <c r="N34" s="20">
        <f t="shared" si="5"/>
        <v>0.4</v>
      </c>
      <c r="O34" s="20">
        <f>O33-L34</f>
        <v>60</v>
      </c>
    </row>
    <row r="35" spans="1:15" ht="15.75" x14ac:dyDescent="0.25">
      <c r="A35" s="8"/>
      <c r="B35" s="8" t="s">
        <v>36</v>
      </c>
      <c r="C35" s="17">
        <v>45372</v>
      </c>
      <c r="D35" s="34" t="s">
        <v>17</v>
      </c>
      <c r="E35" s="34"/>
      <c r="F35" s="33">
        <v>5546</v>
      </c>
      <c r="G35" s="19"/>
      <c r="H35" s="20"/>
      <c r="I35" s="20">
        <f t="shared" si="3"/>
        <v>0</v>
      </c>
      <c r="J35" s="21">
        <v>120</v>
      </c>
      <c r="K35" s="20">
        <f>H32</f>
        <v>0.4</v>
      </c>
      <c r="L35" s="20">
        <f>J35*K35</f>
        <v>48</v>
      </c>
      <c r="M35" s="22">
        <f>M34-J35</f>
        <v>30</v>
      </c>
      <c r="N35" s="20">
        <f t="shared" si="5"/>
        <v>0.4</v>
      </c>
      <c r="O35" s="20">
        <f>O34-L35</f>
        <v>12</v>
      </c>
    </row>
    <row r="36" spans="1:15" ht="15.75" x14ac:dyDescent="0.25">
      <c r="A36" s="8"/>
      <c r="B36" s="8"/>
      <c r="C36" s="17">
        <v>45373</v>
      </c>
      <c r="D36" s="34" t="s">
        <v>16</v>
      </c>
      <c r="E36" s="34"/>
      <c r="F36" s="33">
        <v>3512</v>
      </c>
      <c r="G36" s="19">
        <v>300</v>
      </c>
      <c r="H36" s="20">
        <v>0.37</v>
      </c>
      <c r="I36" s="20">
        <f t="shared" si="3"/>
        <v>111</v>
      </c>
      <c r="J36" s="21"/>
      <c r="K36" s="20"/>
      <c r="L36" s="20">
        <f>J36*K36</f>
        <v>0</v>
      </c>
      <c r="M36" s="22">
        <f>M35+G36</f>
        <v>330</v>
      </c>
      <c r="N36" s="20">
        <f t="shared" si="5"/>
        <v>0.37272727272727274</v>
      </c>
      <c r="O36" s="20">
        <f>O35+I36</f>
        <v>123</v>
      </c>
    </row>
    <row r="37" spans="1:15" ht="15.75" x14ac:dyDescent="0.25">
      <c r="A37" s="8"/>
      <c r="B37" s="8"/>
      <c r="C37" s="8"/>
      <c r="D37" s="8"/>
      <c r="E37" s="8"/>
      <c r="F37" s="8"/>
      <c r="G37" s="8"/>
      <c r="H37" s="8"/>
      <c r="I37" s="8"/>
      <c r="J37" s="8"/>
      <c r="K37" s="8"/>
      <c r="L37" s="8"/>
      <c r="M37" s="8"/>
      <c r="N37" s="8"/>
      <c r="O37" s="8"/>
    </row>
  </sheetData>
  <mergeCells count="52">
    <mergeCell ref="D19:E19"/>
    <mergeCell ref="D20:E20"/>
    <mergeCell ref="D13:E13"/>
    <mergeCell ref="D17:E17"/>
    <mergeCell ref="D10:E10"/>
    <mergeCell ref="D11:E11"/>
    <mergeCell ref="D12:E12"/>
    <mergeCell ref="D16:E16"/>
    <mergeCell ref="D14:E14"/>
    <mergeCell ref="D15:E15"/>
    <mergeCell ref="D18:E18"/>
    <mergeCell ref="C8:G8"/>
    <mergeCell ref="H8:J8"/>
    <mergeCell ref="K8:L8"/>
    <mergeCell ref="M8:O8"/>
    <mergeCell ref="C9:C10"/>
    <mergeCell ref="D9:F9"/>
    <mergeCell ref="G9:I9"/>
    <mergeCell ref="J9:L9"/>
    <mergeCell ref="M9:O9"/>
    <mergeCell ref="B3:B4"/>
    <mergeCell ref="C3:O4"/>
    <mergeCell ref="C6:O6"/>
    <mergeCell ref="C7:G7"/>
    <mergeCell ref="H7:J7"/>
    <mergeCell ref="K7:L7"/>
    <mergeCell ref="M7:O7"/>
    <mergeCell ref="C22:O22"/>
    <mergeCell ref="C23:G23"/>
    <mergeCell ref="H23:J23"/>
    <mergeCell ref="K23:L23"/>
    <mergeCell ref="M23:O23"/>
    <mergeCell ref="C24:G24"/>
    <mergeCell ref="H24:J24"/>
    <mergeCell ref="K24:L24"/>
    <mergeCell ref="M24:O24"/>
    <mergeCell ref="C25:C26"/>
    <mergeCell ref="D25:F25"/>
    <mergeCell ref="G25:I25"/>
    <mergeCell ref="J25:L25"/>
    <mergeCell ref="M25:O25"/>
    <mergeCell ref="D26:E26"/>
    <mergeCell ref="D27:E27"/>
    <mergeCell ref="D28:E28"/>
    <mergeCell ref="D29:E29"/>
    <mergeCell ref="D30:E30"/>
    <mergeCell ref="D31:E31"/>
    <mergeCell ref="D32:E32"/>
    <mergeCell ref="D33:E33"/>
    <mergeCell ref="D34:E34"/>
    <mergeCell ref="D35:E35"/>
    <mergeCell ref="D36:E36"/>
  </mergeCells>
  <pageMargins left="0.7" right="0.7" top="0.75" bottom="0.75" header="0.3" footer="0.3"/>
  <pageSetup orientation="portrait" r:id="rId1"/>
  <ignoredErrors>
    <ignoredError sqref="N12:N13 N15:N20 N28:N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W43"/>
  <sheetViews>
    <sheetView topLeftCell="A16" zoomScale="66" zoomScaleNormal="66" workbookViewId="0">
      <selection activeCell="V31" sqref="V31"/>
    </sheetView>
  </sheetViews>
  <sheetFormatPr baseColWidth="10" defaultRowHeight="15" x14ac:dyDescent="0.25"/>
  <cols>
    <col min="2" max="2" width="12.28515625" bestFit="1" customWidth="1"/>
    <col min="3" max="3" width="11.5703125" bestFit="1" customWidth="1"/>
    <col min="6" max="6" width="12.28515625" bestFit="1" customWidth="1"/>
    <col min="7" max="7" width="15.42578125" bestFit="1" customWidth="1"/>
    <col min="8" max="8" width="14.42578125" bestFit="1" customWidth="1"/>
    <col min="9" max="9" width="11.5703125" bestFit="1" customWidth="1"/>
    <col min="10" max="10" width="15.42578125" bestFit="1" customWidth="1"/>
    <col min="11" max="11" width="13.5703125" bestFit="1" customWidth="1"/>
    <col min="12" max="12" width="12.28515625" bestFit="1" customWidth="1"/>
    <col min="13" max="13" width="15.42578125" bestFit="1" customWidth="1"/>
    <col min="14" max="14" width="14.42578125" bestFit="1" customWidth="1"/>
    <col min="16" max="16" width="12.42578125" bestFit="1" customWidth="1"/>
    <col min="17" max="17" width="12.28515625" customWidth="1"/>
    <col min="18" max="20" width="11.5703125" bestFit="1" customWidth="1"/>
    <col min="21" max="21" width="12" bestFit="1" customWidth="1"/>
  </cols>
  <sheetData>
    <row r="2" spans="2:23" ht="15.75" x14ac:dyDescent="0.25">
      <c r="B2" s="8"/>
      <c r="C2" s="8"/>
      <c r="D2" s="8"/>
      <c r="E2" s="8"/>
      <c r="F2" s="8"/>
      <c r="G2" s="8"/>
      <c r="H2" s="8"/>
      <c r="I2" s="8"/>
      <c r="J2" s="8"/>
      <c r="K2" s="8"/>
      <c r="L2" s="8"/>
      <c r="M2" s="8"/>
      <c r="N2" s="8"/>
      <c r="O2" s="8"/>
      <c r="P2" s="8"/>
      <c r="Q2" s="8"/>
      <c r="R2" s="8"/>
      <c r="S2" s="8"/>
      <c r="T2" s="8"/>
      <c r="U2" s="8"/>
    </row>
    <row r="3" spans="2:23" ht="15.75" x14ac:dyDescent="0.25">
      <c r="B3" s="9" t="s">
        <v>38</v>
      </c>
      <c r="C3" s="10" t="s">
        <v>39</v>
      </c>
      <c r="D3" s="10"/>
      <c r="E3" s="10"/>
      <c r="F3" s="10"/>
      <c r="G3" s="10"/>
      <c r="H3" s="10"/>
      <c r="I3" s="10"/>
      <c r="J3" s="10"/>
      <c r="K3" s="10"/>
      <c r="L3" s="10"/>
      <c r="M3" s="10"/>
      <c r="N3" s="10"/>
      <c r="O3" s="8"/>
      <c r="P3" s="8"/>
      <c r="Q3" s="8"/>
      <c r="R3" s="8"/>
      <c r="S3" s="8"/>
      <c r="T3" s="8"/>
      <c r="U3" s="8"/>
    </row>
    <row r="4" spans="2:23" ht="15.75" x14ac:dyDescent="0.25">
      <c r="B4" s="9"/>
      <c r="C4" s="10"/>
      <c r="D4" s="10"/>
      <c r="E4" s="10"/>
      <c r="F4" s="10"/>
      <c r="G4" s="10"/>
      <c r="H4" s="10"/>
      <c r="I4" s="10"/>
      <c r="J4" s="10"/>
      <c r="K4" s="10"/>
      <c r="L4" s="10"/>
      <c r="M4" s="10"/>
      <c r="N4" s="10"/>
      <c r="O4" s="8"/>
      <c r="P4" s="8"/>
      <c r="Q4" s="8"/>
      <c r="R4" s="8"/>
      <c r="S4" s="8"/>
      <c r="T4" s="8"/>
      <c r="U4" s="8"/>
    </row>
    <row r="5" spans="2:23" ht="15.75" x14ac:dyDescent="0.25">
      <c r="B5" s="8"/>
      <c r="C5" s="8"/>
      <c r="D5" s="8"/>
      <c r="E5" s="8"/>
      <c r="F5" s="8"/>
      <c r="G5" s="8"/>
      <c r="H5" s="8"/>
      <c r="I5" s="8"/>
      <c r="J5" s="8"/>
      <c r="K5" s="8"/>
      <c r="L5" s="8"/>
      <c r="M5" s="8"/>
      <c r="N5" s="8"/>
      <c r="O5" s="8"/>
      <c r="P5" s="8"/>
      <c r="Q5" s="8"/>
      <c r="R5" s="8"/>
      <c r="S5" s="8"/>
      <c r="T5" s="8"/>
      <c r="U5" s="8"/>
    </row>
    <row r="6" spans="2:23" ht="15.75" x14ac:dyDescent="0.25">
      <c r="B6" s="8"/>
      <c r="C6" s="37" t="s">
        <v>44</v>
      </c>
      <c r="D6" s="37"/>
      <c r="E6" s="37"/>
      <c r="F6" s="37"/>
      <c r="G6" s="37"/>
      <c r="H6" s="37"/>
      <c r="I6" s="37"/>
      <c r="J6" s="37"/>
      <c r="K6" s="37"/>
      <c r="L6" s="37"/>
      <c r="M6" s="37"/>
      <c r="N6" s="37"/>
      <c r="O6" s="8"/>
      <c r="P6" s="8"/>
      <c r="Q6" s="8"/>
      <c r="R6" s="8"/>
      <c r="S6" s="8"/>
      <c r="T6" s="8"/>
      <c r="U6" s="8"/>
    </row>
    <row r="7" spans="2:23" ht="15.75" x14ac:dyDescent="0.25">
      <c r="B7" s="8"/>
      <c r="C7" s="38" t="s">
        <v>45</v>
      </c>
      <c r="D7" s="39"/>
      <c r="E7" s="39"/>
      <c r="F7" s="39"/>
      <c r="G7" s="39" t="s">
        <v>14</v>
      </c>
      <c r="H7" s="39"/>
      <c r="I7" s="39"/>
      <c r="J7" s="39" t="s">
        <v>13</v>
      </c>
      <c r="K7" s="39"/>
      <c r="L7" s="39" t="s">
        <v>12</v>
      </c>
      <c r="M7" s="39"/>
      <c r="N7" s="40"/>
      <c r="O7" s="8"/>
      <c r="P7" s="8"/>
      <c r="Q7" s="8"/>
      <c r="R7" s="8"/>
      <c r="S7" s="8"/>
      <c r="T7" s="8"/>
      <c r="U7" s="8"/>
    </row>
    <row r="8" spans="2:23" ht="15.75" x14ac:dyDescent="0.25">
      <c r="B8" s="8"/>
      <c r="C8" s="8"/>
      <c r="D8" s="8"/>
      <c r="E8" s="8"/>
      <c r="F8" s="8"/>
      <c r="G8" s="8"/>
      <c r="H8" s="8"/>
      <c r="I8" s="8"/>
      <c r="J8" s="8"/>
      <c r="K8" s="8"/>
      <c r="L8" s="8"/>
      <c r="M8" s="8"/>
      <c r="N8" s="8"/>
      <c r="O8" s="8"/>
      <c r="P8" s="8"/>
      <c r="Q8" s="8"/>
      <c r="R8" s="8"/>
      <c r="S8" s="8"/>
      <c r="T8" s="8"/>
      <c r="U8" s="8"/>
    </row>
    <row r="9" spans="2:23" ht="15.75" x14ac:dyDescent="0.25">
      <c r="B9" s="8"/>
      <c r="C9" s="41" t="s">
        <v>40</v>
      </c>
      <c r="D9" s="42"/>
      <c r="E9" s="42"/>
      <c r="F9" s="42"/>
      <c r="G9" s="43" t="s">
        <v>41</v>
      </c>
      <c r="H9" s="43"/>
      <c r="I9" s="43"/>
      <c r="J9" s="43" t="s">
        <v>42</v>
      </c>
      <c r="K9" s="43"/>
      <c r="L9" s="43" t="s">
        <v>43</v>
      </c>
      <c r="M9" s="43"/>
      <c r="N9" s="28"/>
      <c r="O9" s="8"/>
      <c r="P9" s="44" t="s">
        <v>40</v>
      </c>
      <c r="Q9" s="44"/>
      <c r="R9" s="44"/>
      <c r="S9" s="44"/>
      <c r="T9" s="44"/>
      <c r="U9" s="44"/>
    </row>
    <row r="10" spans="2:23" ht="15.75" x14ac:dyDescent="0.25">
      <c r="B10" s="8"/>
      <c r="C10" s="15" t="s">
        <v>0</v>
      </c>
      <c r="D10" s="15" t="s">
        <v>3</v>
      </c>
      <c r="E10" s="15"/>
      <c r="F10" s="15" t="s">
        <v>4</v>
      </c>
      <c r="G10" s="15"/>
      <c r="H10" s="15"/>
      <c r="I10" s="15" t="s">
        <v>9</v>
      </c>
      <c r="J10" s="15"/>
      <c r="K10" s="15"/>
      <c r="L10" s="15" t="s">
        <v>8</v>
      </c>
      <c r="M10" s="15"/>
      <c r="N10" s="15"/>
      <c r="O10" s="8"/>
      <c r="P10" s="45" t="s">
        <v>51</v>
      </c>
      <c r="Q10" s="45" t="s">
        <v>52</v>
      </c>
      <c r="R10" s="45" t="s">
        <v>48</v>
      </c>
      <c r="S10" s="45" t="s">
        <v>49</v>
      </c>
      <c r="T10" s="45" t="s">
        <v>50</v>
      </c>
      <c r="U10" s="45" t="s">
        <v>64</v>
      </c>
    </row>
    <row r="11" spans="2:23" ht="15.75" x14ac:dyDescent="0.25">
      <c r="B11" s="8"/>
      <c r="C11" s="15"/>
      <c r="D11" s="27" t="s">
        <v>1</v>
      </c>
      <c r="E11" s="28"/>
      <c r="F11" s="16" t="s">
        <v>2</v>
      </c>
      <c r="G11" s="16" t="s">
        <v>5</v>
      </c>
      <c r="H11" s="16" t="s">
        <v>6</v>
      </c>
      <c r="I11" s="16" t="s">
        <v>2</v>
      </c>
      <c r="J11" s="16" t="s">
        <v>5</v>
      </c>
      <c r="K11" s="16" t="s">
        <v>6</v>
      </c>
      <c r="L11" s="16" t="s">
        <v>2</v>
      </c>
      <c r="M11" s="16" t="s">
        <v>5</v>
      </c>
      <c r="N11" s="16" t="s">
        <v>7</v>
      </c>
      <c r="O11" s="8"/>
      <c r="P11" s="46">
        <v>45303</v>
      </c>
      <c r="Q11" s="46" t="s">
        <v>16</v>
      </c>
      <c r="R11" s="47">
        <f>6.2/3</f>
        <v>2.0666666666666669</v>
      </c>
      <c r="S11" s="47">
        <f>9.4/3</f>
        <v>3.1333333333333333</v>
      </c>
      <c r="T11" s="48">
        <f>18.6/3</f>
        <v>6.2</v>
      </c>
      <c r="U11" s="49">
        <f>R11+S11+T11</f>
        <v>11.4</v>
      </c>
    </row>
    <row r="12" spans="2:23" ht="14.45" customHeight="1" x14ac:dyDescent="0.25">
      <c r="B12" s="8"/>
      <c r="C12" s="17">
        <v>45292</v>
      </c>
      <c r="D12" s="30" t="s">
        <v>10</v>
      </c>
      <c r="E12" s="31"/>
      <c r="F12" s="19">
        <v>1500</v>
      </c>
      <c r="G12" s="20">
        <v>4.5</v>
      </c>
      <c r="H12" s="20">
        <f>F12*G12</f>
        <v>6750</v>
      </c>
      <c r="I12" s="21"/>
      <c r="J12" s="20"/>
      <c r="K12" s="20"/>
      <c r="L12" s="22">
        <f>F12</f>
        <v>1500</v>
      </c>
      <c r="M12" s="22">
        <f>G12</f>
        <v>4.5</v>
      </c>
      <c r="N12" s="20">
        <f>H12</f>
        <v>6750</v>
      </c>
      <c r="O12" s="8"/>
      <c r="P12" s="46">
        <v>45307</v>
      </c>
      <c r="Q12" s="46" t="s">
        <v>16</v>
      </c>
      <c r="R12" s="47">
        <f>18.4/3</f>
        <v>6.1333333333333329</v>
      </c>
      <c r="S12" s="48">
        <f>9.3/3</f>
        <v>3.1</v>
      </c>
      <c r="T12" s="48">
        <f>24.2/3</f>
        <v>8.0666666666666664</v>
      </c>
      <c r="U12" s="49">
        <f>R12+S12+T12</f>
        <v>17.299999999999997</v>
      </c>
    </row>
    <row r="13" spans="2:23" ht="15.75" x14ac:dyDescent="0.25">
      <c r="B13" s="8"/>
      <c r="C13" s="17">
        <v>45298</v>
      </c>
      <c r="D13" s="30" t="s">
        <v>17</v>
      </c>
      <c r="E13" s="31"/>
      <c r="F13" s="19"/>
      <c r="G13" s="20"/>
      <c r="H13" s="20"/>
      <c r="I13" s="21">
        <v>500</v>
      </c>
      <c r="J13" s="20">
        <f>M12</f>
        <v>4.5</v>
      </c>
      <c r="K13" s="20">
        <f>I13*J13</f>
        <v>2250</v>
      </c>
      <c r="L13" s="22">
        <f>L12-I13</f>
        <v>1000</v>
      </c>
      <c r="M13" s="20">
        <f>N13/L13</f>
        <v>4.5</v>
      </c>
      <c r="N13" s="20">
        <f>N12-K13</f>
        <v>4500</v>
      </c>
      <c r="O13" s="50"/>
      <c r="P13" s="51"/>
      <c r="Q13" s="51"/>
      <c r="R13" s="52"/>
      <c r="S13" s="52"/>
      <c r="T13" s="52"/>
      <c r="U13" s="53"/>
      <c r="V13" s="3"/>
      <c r="W13" s="3"/>
    </row>
    <row r="14" spans="2:23" ht="15.75" x14ac:dyDescent="0.25">
      <c r="B14" s="8"/>
      <c r="C14" s="17">
        <v>45303</v>
      </c>
      <c r="D14" s="30" t="s">
        <v>16</v>
      </c>
      <c r="E14" s="31"/>
      <c r="F14" s="19">
        <v>250</v>
      </c>
      <c r="G14" s="20">
        <f>(4.6*0.95)+(U11/F14)</f>
        <v>4.4155999999999995</v>
      </c>
      <c r="H14" s="20">
        <f>F14*G14</f>
        <v>1103.8999999999999</v>
      </c>
      <c r="I14" s="21"/>
      <c r="J14" s="20"/>
      <c r="K14" s="20"/>
      <c r="L14" s="22">
        <f>L13+F14</f>
        <v>1250</v>
      </c>
      <c r="M14" s="20">
        <f>N14/L14</f>
        <v>4.4831199999999995</v>
      </c>
      <c r="N14" s="20">
        <f>N13+H14</f>
        <v>5603.9</v>
      </c>
      <c r="O14" s="8"/>
      <c r="P14" s="54"/>
      <c r="Q14" s="54"/>
      <c r="R14" s="54"/>
      <c r="S14" s="54"/>
      <c r="T14" s="54"/>
      <c r="U14" s="54"/>
    </row>
    <row r="15" spans="2:23" ht="15.75" x14ac:dyDescent="0.25">
      <c r="B15" s="8"/>
      <c r="C15" s="17">
        <v>45306</v>
      </c>
      <c r="D15" s="30" t="s">
        <v>17</v>
      </c>
      <c r="E15" s="31"/>
      <c r="F15" s="19"/>
      <c r="G15" s="20"/>
      <c r="H15" s="20"/>
      <c r="I15" s="21">
        <v>300</v>
      </c>
      <c r="J15" s="20">
        <f>M14</f>
        <v>4.4831199999999995</v>
      </c>
      <c r="K15" s="20">
        <f>I15*J15</f>
        <v>1344.9359999999999</v>
      </c>
      <c r="L15" s="22">
        <f>L14-I15</f>
        <v>950</v>
      </c>
      <c r="M15" s="20">
        <f>N15/L15</f>
        <v>4.4831199999999995</v>
      </c>
      <c r="N15" s="20">
        <f>N14-K15</f>
        <v>4258.9639999999999</v>
      </c>
      <c r="O15" s="8"/>
      <c r="P15" s="44" t="s">
        <v>46</v>
      </c>
      <c r="Q15" s="44"/>
      <c r="R15" s="44"/>
      <c r="S15" s="44"/>
      <c r="T15" s="44"/>
      <c r="U15" s="44"/>
    </row>
    <row r="16" spans="2:23" ht="15.75" x14ac:dyDescent="0.25">
      <c r="B16" s="8"/>
      <c r="C16" s="17">
        <v>45307</v>
      </c>
      <c r="D16" s="34" t="s">
        <v>16</v>
      </c>
      <c r="E16" s="34"/>
      <c r="F16" s="19">
        <v>200</v>
      </c>
      <c r="G16" s="20">
        <f>(4.7*0.93)+(U12/F16)</f>
        <v>4.4575000000000005</v>
      </c>
      <c r="H16" s="20">
        <f>F16*G16</f>
        <v>891.50000000000011</v>
      </c>
      <c r="I16" s="21"/>
      <c r="J16" s="20"/>
      <c r="K16" s="20"/>
      <c r="L16" s="22">
        <f>L15+F16</f>
        <v>1150</v>
      </c>
      <c r="M16" s="20">
        <f>N16/L16</f>
        <v>4.4786643478260872</v>
      </c>
      <c r="N16" s="20">
        <f>N15+H16</f>
        <v>5150.4639999999999</v>
      </c>
      <c r="O16" s="8"/>
      <c r="P16" s="45" t="s">
        <v>51</v>
      </c>
      <c r="Q16" s="45" t="s">
        <v>52</v>
      </c>
      <c r="R16" s="45" t="s">
        <v>48</v>
      </c>
      <c r="S16" s="45" t="s">
        <v>49</v>
      </c>
      <c r="T16" s="45" t="s">
        <v>50</v>
      </c>
      <c r="U16" s="45" t="s">
        <v>64</v>
      </c>
    </row>
    <row r="17" spans="2:22" ht="15.75" x14ac:dyDescent="0.25">
      <c r="B17" s="8"/>
      <c r="C17" s="17">
        <v>45308</v>
      </c>
      <c r="D17" s="34" t="s">
        <v>17</v>
      </c>
      <c r="E17" s="34"/>
      <c r="F17" s="19"/>
      <c r="G17" s="20"/>
      <c r="H17" s="20"/>
      <c r="I17" s="21">
        <v>100</v>
      </c>
      <c r="J17" s="55">
        <f>(M16*0.9)</f>
        <v>4.0307979130434788</v>
      </c>
      <c r="K17" s="20">
        <f>I17*J17</f>
        <v>403.07979130434785</v>
      </c>
      <c r="L17" s="22">
        <f>L16-I17</f>
        <v>1050</v>
      </c>
      <c r="M17" s="20">
        <f>N17/L17</f>
        <v>4.5213182939958587</v>
      </c>
      <c r="N17" s="20">
        <f>N16-K17</f>
        <v>4747.384208695652</v>
      </c>
      <c r="O17" s="8"/>
      <c r="P17" s="46">
        <v>45303</v>
      </c>
      <c r="Q17" s="46" t="s">
        <v>16</v>
      </c>
      <c r="R17" s="47">
        <f>6.2/3</f>
        <v>2.0666666666666669</v>
      </c>
      <c r="S17" s="47">
        <f>9.4/3</f>
        <v>3.1333333333333333</v>
      </c>
      <c r="T17" s="48">
        <f>18.6/3</f>
        <v>6.2</v>
      </c>
      <c r="U17" s="49">
        <f>R17+S17+T17</f>
        <v>11.4</v>
      </c>
    </row>
    <row r="18" spans="2:22" ht="15.75" x14ac:dyDescent="0.25">
      <c r="B18" s="8"/>
      <c r="C18" s="17">
        <v>45319</v>
      </c>
      <c r="D18" s="30" t="s">
        <v>17</v>
      </c>
      <c r="E18" s="31"/>
      <c r="F18" s="19"/>
      <c r="G18" s="20"/>
      <c r="H18" s="20"/>
      <c r="I18" s="21">
        <v>1050</v>
      </c>
      <c r="J18" s="20">
        <f>M17</f>
        <v>4.5213182939958587</v>
      </c>
      <c r="K18" s="20">
        <f>I18*J18</f>
        <v>4747.384208695652</v>
      </c>
      <c r="L18" s="22">
        <f>L17-I18</f>
        <v>0</v>
      </c>
      <c r="M18" s="20">
        <v>0</v>
      </c>
      <c r="N18" s="20">
        <f>N17-K18</f>
        <v>0</v>
      </c>
      <c r="O18" s="8"/>
      <c r="P18" s="46">
        <v>45307</v>
      </c>
      <c r="Q18" s="46" t="s">
        <v>16</v>
      </c>
      <c r="R18" s="47">
        <f>18.4/3</f>
        <v>6.1333333333333329</v>
      </c>
      <c r="S18" s="48">
        <f>9.3/3</f>
        <v>3.1</v>
      </c>
      <c r="T18" s="48">
        <f>24.2/3</f>
        <v>8.0666666666666664</v>
      </c>
      <c r="U18" s="49">
        <f>R18+S18+T18</f>
        <v>17.299999999999997</v>
      </c>
    </row>
    <row r="19" spans="2:22" ht="15.75" x14ac:dyDescent="0.25">
      <c r="B19" s="8"/>
      <c r="C19" s="8"/>
      <c r="D19" s="8"/>
      <c r="E19" s="8"/>
      <c r="F19" s="8"/>
      <c r="G19" s="8"/>
      <c r="H19" s="8"/>
      <c r="I19" s="8"/>
      <c r="J19" s="26"/>
      <c r="K19" s="26"/>
      <c r="L19" s="8"/>
      <c r="M19" s="26"/>
      <c r="N19" s="26"/>
      <c r="O19" s="50"/>
      <c r="P19" s="51"/>
      <c r="Q19" s="51"/>
      <c r="R19" s="52"/>
      <c r="S19" s="52"/>
      <c r="T19" s="52"/>
      <c r="U19" s="53"/>
      <c r="V19" s="3"/>
    </row>
    <row r="20" spans="2:22" ht="15.75" x14ac:dyDescent="0.25">
      <c r="B20" s="8"/>
      <c r="C20" s="56" t="s">
        <v>46</v>
      </c>
      <c r="D20" s="57"/>
      <c r="E20" s="57"/>
      <c r="F20" s="57"/>
      <c r="G20" s="58" t="s">
        <v>57</v>
      </c>
      <c r="H20" s="58"/>
      <c r="I20" s="58"/>
      <c r="J20" s="58" t="s">
        <v>58</v>
      </c>
      <c r="K20" s="58"/>
      <c r="L20" s="58" t="s">
        <v>15</v>
      </c>
      <c r="M20" s="58"/>
      <c r="N20" s="59"/>
      <c r="O20" s="8"/>
      <c r="P20" s="8"/>
      <c r="Q20" s="8"/>
      <c r="R20" s="8"/>
      <c r="S20" s="8"/>
      <c r="T20" s="8"/>
      <c r="U20" s="8"/>
    </row>
    <row r="21" spans="2:22" ht="15.75" x14ac:dyDescent="0.25">
      <c r="B21" s="8"/>
      <c r="C21" s="15" t="s">
        <v>0</v>
      </c>
      <c r="D21" s="15" t="s">
        <v>3</v>
      </c>
      <c r="E21" s="15"/>
      <c r="F21" s="15" t="s">
        <v>4</v>
      </c>
      <c r="G21" s="15"/>
      <c r="H21" s="15"/>
      <c r="I21" s="15" t="s">
        <v>9</v>
      </c>
      <c r="J21" s="15"/>
      <c r="K21" s="15"/>
      <c r="L21" s="15" t="s">
        <v>8</v>
      </c>
      <c r="M21" s="15"/>
      <c r="N21" s="15"/>
      <c r="O21" s="8"/>
      <c r="P21" s="44" t="s">
        <v>47</v>
      </c>
      <c r="Q21" s="44"/>
      <c r="R21" s="44"/>
      <c r="S21" s="44"/>
      <c r="T21" s="44"/>
      <c r="U21" s="44"/>
    </row>
    <row r="22" spans="2:22" ht="15.75" x14ac:dyDescent="0.25">
      <c r="B22" s="8"/>
      <c r="C22" s="15"/>
      <c r="D22" s="27" t="s">
        <v>1</v>
      </c>
      <c r="E22" s="28"/>
      <c r="F22" s="16" t="s">
        <v>2</v>
      </c>
      <c r="G22" s="16" t="s">
        <v>5</v>
      </c>
      <c r="H22" s="16" t="s">
        <v>6</v>
      </c>
      <c r="I22" s="16" t="s">
        <v>2</v>
      </c>
      <c r="J22" s="16" t="s">
        <v>5</v>
      </c>
      <c r="K22" s="16" t="s">
        <v>6</v>
      </c>
      <c r="L22" s="16" t="s">
        <v>2</v>
      </c>
      <c r="M22" s="16" t="s">
        <v>5</v>
      </c>
      <c r="N22" s="16" t="s">
        <v>7</v>
      </c>
      <c r="O22" s="8"/>
      <c r="P22" s="45" t="s">
        <v>51</v>
      </c>
      <c r="Q22" s="45" t="s">
        <v>52</v>
      </c>
      <c r="R22" s="45" t="s">
        <v>48</v>
      </c>
      <c r="S22" s="45" t="s">
        <v>49</v>
      </c>
      <c r="T22" s="45" t="s">
        <v>50</v>
      </c>
      <c r="U22" s="45" t="s">
        <v>64</v>
      </c>
    </row>
    <row r="23" spans="2:22" ht="15.75" x14ac:dyDescent="0.25">
      <c r="B23" s="8"/>
      <c r="C23" s="17">
        <v>45292</v>
      </c>
      <c r="D23" s="30" t="s">
        <v>10</v>
      </c>
      <c r="E23" s="31"/>
      <c r="F23" s="19">
        <v>2000</v>
      </c>
      <c r="G23" s="20">
        <v>4.08</v>
      </c>
      <c r="H23" s="20">
        <f>F23*G23</f>
        <v>8160</v>
      </c>
      <c r="I23" s="21"/>
      <c r="J23" s="20"/>
      <c r="K23" s="20"/>
      <c r="L23" s="22">
        <f>F23</f>
        <v>2000</v>
      </c>
      <c r="M23" s="22">
        <f t="shared" ref="M23:M29" si="0">N23/L23</f>
        <v>4.08</v>
      </c>
      <c r="N23" s="20">
        <f>H23</f>
        <v>8160</v>
      </c>
      <c r="O23" s="8"/>
      <c r="P23" s="46">
        <v>45303</v>
      </c>
      <c r="Q23" s="46" t="s">
        <v>16</v>
      </c>
      <c r="R23" s="47">
        <f>6.2/3</f>
        <v>2.0666666666666669</v>
      </c>
      <c r="S23" s="47">
        <f>9.4/3</f>
        <v>3.1333333333333333</v>
      </c>
      <c r="T23" s="48">
        <f>18.6/3</f>
        <v>6.2</v>
      </c>
      <c r="U23" s="49">
        <f>R23+S23+T23</f>
        <v>11.4</v>
      </c>
    </row>
    <row r="24" spans="2:22" ht="15.75" x14ac:dyDescent="0.25">
      <c r="B24" s="8" t="s">
        <v>53</v>
      </c>
      <c r="C24" s="17">
        <v>45301</v>
      </c>
      <c r="D24" s="30" t="s">
        <v>17</v>
      </c>
      <c r="E24" s="31"/>
      <c r="F24" s="19"/>
      <c r="G24" s="20"/>
      <c r="H24" s="20"/>
      <c r="I24" s="21">
        <v>150</v>
      </c>
      <c r="J24" s="20">
        <f>G23</f>
        <v>4.08</v>
      </c>
      <c r="K24" s="20">
        <f>I24*J24</f>
        <v>612</v>
      </c>
      <c r="L24" s="22">
        <f>L23-I24</f>
        <v>1850</v>
      </c>
      <c r="M24" s="20">
        <f t="shared" si="0"/>
        <v>4.08</v>
      </c>
      <c r="N24" s="20">
        <f>N23-K24</f>
        <v>7548</v>
      </c>
      <c r="O24" s="8"/>
      <c r="P24" s="46">
        <v>45307</v>
      </c>
      <c r="Q24" s="46" t="s">
        <v>16</v>
      </c>
      <c r="R24" s="47">
        <f>18.4/3</f>
        <v>6.1333333333333329</v>
      </c>
      <c r="S24" s="48">
        <f>9.3/3</f>
        <v>3.1</v>
      </c>
      <c r="T24" s="48">
        <f>24.2/3</f>
        <v>8.0666666666666664</v>
      </c>
      <c r="U24" s="49">
        <f>R24+S24+T24</f>
        <v>17.299999999999997</v>
      </c>
    </row>
    <row r="25" spans="2:22" ht="15.75" x14ac:dyDescent="0.25">
      <c r="B25" s="8"/>
      <c r="C25" s="17">
        <v>45303</v>
      </c>
      <c r="D25" s="30" t="s">
        <v>16</v>
      </c>
      <c r="E25" s="31"/>
      <c r="F25" s="19">
        <v>250</v>
      </c>
      <c r="G25" s="20">
        <f>(5.2*0.95)+(U17/F25)</f>
        <v>4.9855999999999998</v>
      </c>
      <c r="H25" s="20">
        <f>F25*G25</f>
        <v>1246.3999999999999</v>
      </c>
      <c r="I25" s="21"/>
      <c r="J25" s="20"/>
      <c r="K25" s="20"/>
      <c r="L25" s="22">
        <f>L24+F25</f>
        <v>2100</v>
      </c>
      <c r="M25" s="20">
        <f t="shared" si="0"/>
        <v>4.1878095238095234</v>
      </c>
      <c r="N25" s="20">
        <f>N24+H25</f>
        <v>8794.4</v>
      </c>
      <c r="O25" s="50"/>
      <c r="P25" s="51"/>
      <c r="Q25" s="51"/>
      <c r="R25" s="52"/>
      <c r="S25" s="52"/>
      <c r="T25" s="52"/>
      <c r="U25" s="53"/>
      <c r="V25" s="3"/>
    </row>
    <row r="26" spans="2:22" ht="15.75" x14ac:dyDescent="0.25">
      <c r="B26" s="8" t="s">
        <v>54</v>
      </c>
      <c r="C26" s="17">
        <v>45306</v>
      </c>
      <c r="D26" s="30" t="s">
        <v>17</v>
      </c>
      <c r="E26" s="31"/>
      <c r="F26" s="19"/>
      <c r="G26" s="20"/>
      <c r="H26" s="20"/>
      <c r="I26" s="21">
        <v>500</v>
      </c>
      <c r="J26" s="20">
        <f>G23</f>
        <v>4.08</v>
      </c>
      <c r="K26" s="20">
        <f>I26*J26</f>
        <v>2040</v>
      </c>
      <c r="L26" s="22">
        <f>L25-I26</f>
        <v>1600</v>
      </c>
      <c r="M26" s="20">
        <f t="shared" si="0"/>
        <v>4.2214999999999998</v>
      </c>
      <c r="N26" s="20">
        <f>N25-K26</f>
        <v>6754.4</v>
      </c>
      <c r="O26" s="8"/>
      <c r="P26" s="8"/>
      <c r="Q26" s="8"/>
      <c r="R26" s="8"/>
      <c r="S26" s="8"/>
      <c r="T26" s="8"/>
      <c r="U26" s="8"/>
    </row>
    <row r="27" spans="2:22" ht="15.75" x14ac:dyDescent="0.25">
      <c r="B27" s="8"/>
      <c r="C27" s="17">
        <v>45307</v>
      </c>
      <c r="D27" s="34" t="s">
        <v>16</v>
      </c>
      <c r="E27" s="34"/>
      <c r="F27" s="19">
        <v>300</v>
      </c>
      <c r="G27" s="20">
        <f>(4.9*0.93)+(U18/F27)</f>
        <v>4.6146666666666674</v>
      </c>
      <c r="H27" s="20">
        <f>F27*G27</f>
        <v>1384.4000000000003</v>
      </c>
      <c r="I27" s="21"/>
      <c r="J27" s="20"/>
      <c r="K27" s="20"/>
      <c r="L27" s="22">
        <f>L26+F27</f>
        <v>1900</v>
      </c>
      <c r="M27" s="20">
        <f t="shared" si="0"/>
        <v>4.2835789473684214</v>
      </c>
      <c r="N27" s="20">
        <f>N26+H27</f>
        <v>8138.8</v>
      </c>
      <c r="O27" s="8"/>
      <c r="P27" s="8"/>
      <c r="Q27" s="8"/>
      <c r="R27" s="8"/>
      <c r="S27" s="8"/>
      <c r="T27" s="8"/>
      <c r="U27" s="8"/>
    </row>
    <row r="28" spans="2:22" ht="15.75" x14ac:dyDescent="0.25">
      <c r="B28" s="8" t="s">
        <v>55</v>
      </c>
      <c r="C28" s="17">
        <v>45308</v>
      </c>
      <c r="D28" s="34" t="s">
        <v>17</v>
      </c>
      <c r="E28" s="34"/>
      <c r="F28" s="19"/>
      <c r="G28" s="20"/>
      <c r="H28" s="20"/>
      <c r="I28" s="21">
        <v>120</v>
      </c>
      <c r="J28" s="20">
        <f>(G23*0.9)</f>
        <v>3.6720000000000002</v>
      </c>
      <c r="K28" s="20">
        <f>I28*J28</f>
        <v>440.64000000000004</v>
      </c>
      <c r="L28" s="22">
        <f>L27-I28</f>
        <v>1780</v>
      </c>
      <c r="M28" s="20">
        <f t="shared" si="0"/>
        <v>4.3248089887640448</v>
      </c>
      <c r="N28" s="20">
        <f>N27-K28</f>
        <v>7698.16</v>
      </c>
      <c r="O28" s="8"/>
      <c r="P28" s="8"/>
      <c r="Q28" s="8"/>
      <c r="R28" s="8"/>
      <c r="S28" s="8"/>
      <c r="T28" s="8"/>
      <c r="U28" s="8"/>
    </row>
    <row r="29" spans="2:22" ht="15.75" x14ac:dyDescent="0.25">
      <c r="B29" s="8" t="s">
        <v>56</v>
      </c>
      <c r="C29" s="17">
        <v>45319</v>
      </c>
      <c r="D29" s="30" t="s">
        <v>17</v>
      </c>
      <c r="E29" s="31"/>
      <c r="F29" s="19"/>
      <c r="G29" s="20"/>
      <c r="H29" s="20"/>
      <c r="I29" s="21">
        <v>500</v>
      </c>
      <c r="J29" s="20">
        <f>G23</f>
        <v>4.08</v>
      </c>
      <c r="K29" s="20">
        <f>I29*J29</f>
        <v>2040</v>
      </c>
      <c r="L29" s="22">
        <f>L28-I29</f>
        <v>1280</v>
      </c>
      <c r="M29" s="20">
        <f t="shared" si="0"/>
        <v>4.4204375000000002</v>
      </c>
      <c r="N29" s="20">
        <f>N28-K29</f>
        <v>5658.16</v>
      </c>
      <c r="O29" s="8"/>
      <c r="P29" s="8"/>
      <c r="Q29" s="8"/>
      <c r="R29" s="8"/>
      <c r="S29" s="8"/>
      <c r="T29" s="8"/>
      <c r="U29" s="8"/>
    </row>
    <row r="30" spans="2:22" ht="15.75" x14ac:dyDescent="0.25">
      <c r="B30" s="8"/>
      <c r="C30" s="8"/>
      <c r="D30" s="8"/>
      <c r="E30" s="8"/>
      <c r="F30" s="8"/>
      <c r="G30" s="8"/>
      <c r="H30" s="8"/>
      <c r="I30" s="8"/>
      <c r="J30" s="26"/>
      <c r="K30" s="26"/>
      <c r="L30" s="8"/>
      <c r="M30" s="26"/>
      <c r="N30" s="26"/>
      <c r="O30" s="8"/>
      <c r="P30" s="8"/>
      <c r="Q30" s="8"/>
      <c r="R30" s="8"/>
      <c r="S30" s="8"/>
      <c r="T30" s="8"/>
      <c r="U30" s="8"/>
    </row>
    <row r="31" spans="2:22" ht="15.75" x14ac:dyDescent="0.25">
      <c r="B31" s="8"/>
      <c r="C31" s="41" t="s">
        <v>47</v>
      </c>
      <c r="D31" s="42"/>
      <c r="E31" s="42"/>
      <c r="F31" s="42"/>
      <c r="G31" s="43" t="s">
        <v>59</v>
      </c>
      <c r="H31" s="43"/>
      <c r="I31" s="43"/>
      <c r="J31" s="43" t="s">
        <v>60</v>
      </c>
      <c r="K31" s="43"/>
      <c r="L31" s="43" t="s">
        <v>15</v>
      </c>
      <c r="M31" s="43"/>
      <c r="N31" s="28"/>
      <c r="O31" s="8"/>
      <c r="P31" s="8"/>
      <c r="Q31" s="8"/>
      <c r="R31" s="8"/>
      <c r="S31" s="8"/>
      <c r="T31" s="8"/>
      <c r="U31" s="8"/>
    </row>
    <row r="32" spans="2:22" ht="15.75" x14ac:dyDescent="0.25">
      <c r="B32" s="8"/>
      <c r="C32" s="15" t="s">
        <v>0</v>
      </c>
      <c r="D32" s="15" t="s">
        <v>3</v>
      </c>
      <c r="E32" s="15"/>
      <c r="F32" s="15" t="s">
        <v>4</v>
      </c>
      <c r="G32" s="15"/>
      <c r="H32" s="15"/>
      <c r="I32" s="15" t="s">
        <v>9</v>
      </c>
      <c r="J32" s="15"/>
      <c r="K32" s="15"/>
      <c r="L32" s="15" t="s">
        <v>8</v>
      </c>
      <c r="M32" s="15"/>
      <c r="N32" s="15"/>
      <c r="O32" s="8"/>
      <c r="P32" s="8"/>
      <c r="Q32" s="8"/>
      <c r="R32" s="8"/>
      <c r="S32" s="8"/>
      <c r="T32" s="8"/>
      <c r="U32" s="8"/>
    </row>
    <row r="33" spans="2:21" ht="15.75" x14ac:dyDescent="0.25">
      <c r="B33" s="8"/>
      <c r="C33" s="15"/>
      <c r="D33" s="27" t="s">
        <v>1</v>
      </c>
      <c r="E33" s="28"/>
      <c r="F33" s="16" t="s">
        <v>2</v>
      </c>
      <c r="G33" s="16" t="s">
        <v>5</v>
      </c>
      <c r="H33" s="16" t="s">
        <v>6</v>
      </c>
      <c r="I33" s="16" t="s">
        <v>2</v>
      </c>
      <c r="J33" s="16" t="s">
        <v>5</v>
      </c>
      <c r="K33" s="16" t="s">
        <v>6</v>
      </c>
      <c r="L33" s="16" t="s">
        <v>2</v>
      </c>
      <c r="M33" s="16" t="s">
        <v>5</v>
      </c>
      <c r="N33" s="16" t="s">
        <v>7</v>
      </c>
      <c r="O33" s="8"/>
      <c r="P33" s="8"/>
      <c r="Q33" s="8"/>
      <c r="R33" s="8"/>
      <c r="S33" s="8"/>
      <c r="T33" s="8"/>
      <c r="U33" s="8"/>
    </row>
    <row r="34" spans="2:21" ht="15.75" x14ac:dyDescent="0.25">
      <c r="B34" s="8"/>
      <c r="C34" s="17">
        <v>45292</v>
      </c>
      <c r="D34" s="30" t="s">
        <v>10</v>
      </c>
      <c r="E34" s="31"/>
      <c r="F34" s="19">
        <v>2500</v>
      </c>
      <c r="G34" s="20">
        <v>5.2</v>
      </c>
      <c r="H34" s="20">
        <f>F34*G34</f>
        <v>13000</v>
      </c>
      <c r="I34" s="21"/>
      <c r="J34" s="20"/>
      <c r="K34" s="20"/>
      <c r="L34" s="22">
        <f>F34</f>
        <v>2500</v>
      </c>
      <c r="M34" s="22">
        <f t="shared" ref="M34:M39" si="1">N34/L34</f>
        <v>5.2</v>
      </c>
      <c r="N34" s="20">
        <f>H34</f>
        <v>13000</v>
      </c>
      <c r="O34" s="8"/>
      <c r="P34" s="8"/>
      <c r="Q34" s="8"/>
      <c r="R34" s="8"/>
      <c r="S34" s="8"/>
      <c r="T34" s="8"/>
      <c r="U34" s="8"/>
    </row>
    <row r="35" spans="2:21" ht="15.75" x14ac:dyDescent="0.25">
      <c r="B35" s="8"/>
      <c r="C35" s="17">
        <v>45303</v>
      </c>
      <c r="D35" s="30" t="s">
        <v>16</v>
      </c>
      <c r="E35" s="31"/>
      <c r="F35" s="19">
        <v>50</v>
      </c>
      <c r="G35" s="20">
        <f>(5.3*0.95)+(U23/F35)</f>
        <v>5.262999999999999</v>
      </c>
      <c r="H35" s="20">
        <f>F35*G35</f>
        <v>263.14999999999998</v>
      </c>
      <c r="I35" s="21"/>
      <c r="J35" s="20"/>
      <c r="K35" s="20"/>
      <c r="L35" s="22">
        <f>L34+F35</f>
        <v>2550</v>
      </c>
      <c r="M35" s="20">
        <f t="shared" si="1"/>
        <v>5.2012352941176472</v>
      </c>
      <c r="N35" s="20">
        <f>N34+H35</f>
        <v>13263.15</v>
      </c>
      <c r="O35" s="8"/>
      <c r="P35" s="8"/>
      <c r="Q35" s="8"/>
      <c r="R35" s="8"/>
      <c r="S35" s="8"/>
      <c r="T35" s="8"/>
      <c r="U35" s="8"/>
    </row>
    <row r="36" spans="2:21" ht="15.75" x14ac:dyDescent="0.25">
      <c r="B36" s="8" t="s">
        <v>61</v>
      </c>
      <c r="C36" s="17">
        <v>45306</v>
      </c>
      <c r="D36" s="30" t="s">
        <v>17</v>
      </c>
      <c r="E36" s="31"/>
      <c r="F36" s="19"/>
      <c r="G36" s="20"/>
      <c r="H36" s="20"/>
      <c r="I36" s="21">
        <v>500</v>
      </c>
      <c r="J36" s="20">
        <f>G34</f>
        <v>5.2</v>
      </c>
      <c r="K36" s="20">
        <f>I36*J36</f>
        <v>2600</v>
      </c>
      <c r="L36" s="22">
        <f>L35-I36</f>
        <v>2050</v>
      </c>
      <c r="M36" s="20">
        <f t="shared" si="1"/>
        <v>5.2015365853658535</v>
      </c>
      <c r="N36" s="20">
        <f>N35-K36</f>
        <v>10663.15</v>
      </c>
      <c r="O36" s="8"/>
      <c r="P36" s="8"/>
      <c r="Q36" s="8"/>
      <c r="R36" s="8"/>
      <c r="S36" s="8"/>
      <c r="T36" s="8"/>
      <c r="U36" s="8"/>
    </row>
    <row r="37" spans="2:21" ht="15.75" x14ac:dyDescent="0.25">
      <c r="B37" s="8"/>
      <c r="C37" s="17">
        <v>45307</v>
      </c>
      <c r="D37" s="30" t="s">
        <v>16</v>
      </c>
      <c r="E37" s="31"/>
      <c r="F37" s="19">
        <v>350</v>
      </c>
      <c r="G37" s="20">
        <f>(5.2*0.93)+(U24/F37)</f>
        <v>4.8854285714285721</v>
      </c>
      <c r="H37" s="20">
        <f>F37*G37</f>
        <v>1709.9000000000003</v>
      </c>
      <c r="I37" s="21"/>
      <c r="J37" s="20"/>
      <c r="K37" s="20"/>
      <c r="L37" s="22">
        <f>L36+F37</f>
        <v>2400</v>
      </c>
      <c r="M37" s="20">
        <f t="shared" si="1"/>
        <v>5.1554374999999997</v>
      </c>
      <c r="N37" s="20">
        <f>N36+H37</f>
        <v>12373.05</v>
      </c>
      <c r="O37" s="8"/>
      <c r="P37" s="8"/>
      <c r="Q37" s="8"/>
      <c r="R37" s="8"/>
      <c r="S37" s="8"/>
      <c r="T37" s="8"/>
      <c r="U37" s="8"/>
    </row>
    <row r="38" spans="2:21" ht="15.75" x14ac:dyDescent="0.25">
      <c r="B38" s="8" t="s">
        <v>62</v>
      </c>
      <c r="C38" s="17">
        <v>45308</v>
      </c>
      <c r="D38" s="34" t="s">
        <v>17</v>
      </c>
      <c r="E38" s="34"/>
      <c r="F38" s="19"/>
      <c r="G38" s="20"/>
      <c r="H38" s="20"/>
      <c r="I38" s="21">
        <v>150</v>
      </c>
      <c r="J38" s="20">
        <f>(G34*0.9)</f>
        <v>4.6800000000000006</v>
      </c>
      <c r="K38" s="20">
        <f>I38*J38</f>
        <v>702.00000000000011</v>
      </c>
      <c r="L38" s="22">
        <f>L37-I38</f>
        <v>2250</v>
      </c>
      <c r="M38" s="20">
        <f t="shared" si="1"/>
        <v>5.1871333333333327</v>
      </c>
      <c r="N38" s="20">
        <f>N37-K38</f>
        <v>11671.05</v>
      </c>
      <c r="O38" s="8"/>
      <c r="P38" s="8"/>
      <c r="Q38" s="8"/>
      <c r="R38" s="8"/>
      <c r="S38" s="8"/>
      <c r="T38" s="8"/>
      <c r="U38" s="8"/>
    </row>
    <row r="39" spans="2:21" ht="15.75" x14ac:dyDescent="0.25">
      <c r="B39" s="8" t="s">
        <v>63</v>
      </c>
      <c r="C39" s="17">
        <v>45319</v>
      </c>
      <c r="D39" s="34" t="s">
        <v>17</v>
      </c>
      <c r="E39" s="34"/>
      <c r="F39" s="19"/>
      <c r="G39" s="20"/>
      <c r="H39" s="20"/>
      <c r="I39" s="21">
        <v>650</v>
      </c>
      <c r="J39" s="20">
        <f>G34</f>
        <v>5.2</v>
      </c>
      <c r="K39" s="20">
        <f>I39*J39</f>
        <v>3380</v>
      </c>
      <c r="L39" s="22">
        <f>L38-I39</f>
        <v>1600</v>
      </c>
      <c r="M39" s="20">
        <f t="shared" si="1"/>
        <v>5.1819062499999999</v>
      </c>
      <c r="N39" s="20">
        <f>N38-K39</f>
        <v>8291.0499999999993</v>
      </c>
      <c r="O39" s="8"/>
      <c r="P39" s="8"/>
      <c r="Q39" s="8"/>
      <c r="R39" s="8"/>
      <c r="S39" s="8"/>
      <c r="T39" s="8"/>
      <c r="U39" s="8"/>
    </row>
    <row r="40" spans="2:21" ht="15.75" x14ac:dyDescent="0.25">
      <c r="B40" s="8"/>
      <c r="C40" s="8"/>
      <c r="D40" s="8"/>
      <c r="E40" s="8"/>
      <c r="F40" s="8"/>
      <c r="G40" s="8"/>
      <c r="H40" s="8"/>
      <c r="I40" s="8"/>
      <c r="J40" s="26"/>
      <c r="K40" s="26"/>
      <c r="L40" s="8"/>
      <c r="M40" s="26"/>
      <c r="N40" s="26"/>
      <c r="O40" s="8"/>
      <c r="P40" s="8"/>
      <c r="Q40" s="8"/>
      <c r="R40" s="8"/>
      <c r="S40" s="8"/>
      <c r="T40" s="8"/>
      <c r="U40" s="8"/>
    </row>
    <row r="41" spans="2:21" ht="15.75" x14ac:dyDescent="0.25">
      <c r="B41" s="8"/>
      <c r="C41" s="8"/>
      <c r="D41" s="8"/>
      <c r="E41" s="8"/>
      <c r="F41" s="8"/>
      <c r="G41" s="8"/>
      <c r="H41" s="8"/>
      <c r="I41" s="8"/>
      <c r="J41" s="26"/>
      <c r="K41" s="26"/>
      <c r="L41" s="8"/>
      <c r="M41" s="26"/>
      <c r="N41" s="26"/>
      <c r="O41" s="8"/>
      <c r="P41" s="8"/>
      <c r="Q41" s="8"/>
      <c r="R41" s="8"/>
      <c r="S41" s="8"/>
      <c r="T41" s="8"/>
      <c r="U41" s="8"/>
    </row>
    <row r="42" spans="2:21" ht="15.75" x14ac:dyDescent="0.25">
      <c r="B42" s="8"/>
      <c r="C42" s="8"/>
      <c r="D42" s="8"/>
      <c r="E42" s="8"/>
      <c r="F42" s="8"/>
      <c r="G42" s="8"/>
      <c r="H42" s="8"/>
      <c r="I42" s="8"/>
      <c r="J42" s="8"/>
      <c r="K42" s="8"/>
      <c r="L42" s="8"/>
      <c r="M42" s="8"/>
      <c r="N42" s="8"/>
      <c r="O42" s="8"/>
      <c r="P42" s="8"/>
      <c r="Q42" s="8"/>
      <c r="R42" s="8"/>
      <c r="S42" s="8"/>
      <c r="T42" s="8"/>
      <c r="U42" s="8"/>
    </row>
    <row r="43" spans="2:21" x14ac:dyDescent="0.25">
      <c r="H43" s="4"/>
    </row>
  </sheetData>
  <mergeCells count="60">
    <mergeCell ref="P9:U9"/>
    <mergeCell ref="P15:U15"/>
    <mergeCell ref="P21:U21"/>
    <mergeCell ref="J31:K31"/>
    <mergeCell ref="L31:N31"/>
    <mergeCell ref="D38:E38"/>
    <mergeCell ref="D39:E39"/>
    <mergeCell ref="L32:N32"/>
    <mergeCell ref="D34:E34"/>
    <mergeCell ref="D29:E29"/>
    <mergeCell ref="C31:F31"/>
    <mergeCell ref="G31:I31"/>
    <mergeCell ref="D35:E35"/>
    <mergeCell ref="D36:E36"/>
    <mergeCell ref="D37:E37"/>
    <mergeCell ref="C32:C33"/>
    <mergeCell ref="D32:E32"/>
    <mergeCell ref="F32:H32"/>
    <mergeCell ref="I32:K32"/>
    <mergeCell ref="D33:E33"/>
    <mergeCell ref="D28:E28"/>
    <mergeCell ref="J20:K20"/>
    <mergeCell ref="L20:N20"/>
    <mergeCell ref="C21:C22"/>
    <mergeCell ref="D21:E21"/>
    <mergeCell ref="F21:H21"/>
    <mergeCell ref="I21:K21"/>
    <mergeCell ref="L21:N21"/>
    <mergeCell ref="D22:E22"/>
    <mergeCell ref="D23:E23"/>
    <mergeCell ref="D24:E24"/>
    <mergeCell ref="D25:E25"/>
    <mergeCell ref="D26:E26"/>
    <mergeCell ref="D27:E27"/>
    <mergeCell ref="D18:E18"/>
    <mergeCell ref="C20:F20"/>
    <mergeCell ref="G20:I20"/>
    <mergeCell ref="D12:E12"/>
    <mergeCell ref="D13:E13"/>
    <mergeCell ref="D14:E14"/>
    <mergeCell ref="D15:E15"/>
    <mergeCell ref="D16:E16"/>
    <mergeCell ref="D17:E17"/>
    <mergeCell ref="C9:F9"/>
    <mergeCell ref="G9:I9"/>
    <mergeCell ref="J9:K9"/>
    <mergeCell ref="L9:N9"/>
    <mergeCell ref="C10:C11"/>
    <mergeCell ref="D10:E10"/>
    <mergeCell ref="F10:H10"/>
    <mergeCell ref="I10:K10"/>
    <mergeCell ref="L10:N10"/>
    <mergeCell ref="D11:E11"/>
    <mergeCell ref="B3:B4"/>
    <mergeCell ref="C3:N4"/>
    <mergeCell ref="C6:N6"/>
    <mergeCell ref="C7:F7"/>
    <mergeCell ref="G7:I7"/>
    <mergeCell ref="J7:K7"/>
    <mergeCell ref="L7:N7"/>
  </mergeCells>
  <pageMargins left="0.7" right="0.7" top="0.75" bottom="0.75" header="0.3" footer="0.3"/>
  <pageSetup orientation="portrait" r:id="rId1"/>
  <ignoredErrors>
    <ignoredError sqref="M17 M13:M14 L14:L16 L36:L39 M35:M37 N36:N37 M15 M16:N16 N14:N15 N18 N25 N26 L25:L27 M25 L23:N24 L30:N34 M27:N27 M26 M28:M29 M38:M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45"/>
  <sheetViews>
    <sheetView zoomScale="70" zoomScaleNormal="70" workbookViewId="0">
      <selection activeCell="P12" sqref="P12"/>
    </sheetView>
  </sheetViews>
  <sheetFormatPr baseColWidth="10" defaultRowHeight="15" x14ac:dyDescent="0.25"/>
  <cols>
    <col min="3" max="3" width="21.28515625" customWidth="1"/>
    <col min="4" max="4" width="13.42578125" customWidth="1"/>
    <col min="5" max="5" width="14.28515625" customWidth="1"/>
    <col min="6" max="6" width="13.7109375" bestFit="1" customWidth="1"/>
    <col min="7" max="7" width="12.85546875" bestFit="1" customWidth="1"/>
    <col min="8" max="8" width="12.5703125" bestFit="1" customWidth="1"/>
    <col min="9" max="9" width="12.28515625" bestFit="1" customWidth="1"/>
    <col min="10" max="10" width="15.42578125" bestFit="1" customWidth="1"/>
    <col min="11" max="11" width="12.85546875" bestFit="1" customWidth="1"/>
    <col min="12" max="12" width="15.5703125" bestFit="1" customWidth="1"/>
    <col min="13" max="13" width="11.5703125" customWidth="1"/>
    <col min="14" max="14" width="22.140625" bestFit="1" customWidth="1"/>
    <col min="16" max="16" width="16" bestFit="1" customWidth="1"/>
  </cols>
  <sheetData>
    <row r="2" spans="1:14" ht="15.75" x14ac:dyDescent="0.25">
      <c r="A2" s="8"/>
      <c r="B2" s="8"/>
      <c r="C2" s="8"/>
      <c r="D2" s="8"/>
      <c r="E2" s="8"/>
      <c r="F2" s="8"/>
      <c r="G2" s="8"/>
      <c r="H2" s="8"/>
      <c r="I2" s="8"/>
      <c r="J2" s="8"/>
      <c r="K2" s="8"/>
      <c r="L2" s="8"/>
      <c r="M2" s="8"/>
      <c r="N2" s="8"/>
    </row>
    <row r="3" spans="1:14" ht="15.75" x14ac:dyDescent="0.25">
      <c r="A3" s="8"/>
      <c r="B3" s="9" t="s">
        <v>65</v>
      </c>
      <c r="C3" s="10" t="s">
        <v>130</v>
      </c>
      <c r="D3" s="10"/>
      <c r="E3" s="10"/>
      <c r="F3" s="10"/>
      <c r="G3" s="10"/>
      <c r="H3" s="10"/>
      <c r="I3" s="10"/>
      <c r="J3" s="10"/>
      <c r="K3" s="10"/>
      <c r="L3" s="10"/>
      <c r="M3" s="10"/>
      <c r="N3" s="10"/>
    </row>
    <row r="4" spans="1:14" ht="15.75" x14ac:dyDescent="0.25">
      <c r="A4" s="8"/>
      <c r="B4" s="9"/>
      <c r="C4" s="10"/>
      <c r="D4" s="10"/>
      <c r="E4" s="10"/>
      <c r="F4" s="10"/>
      <c r="G4" s="10"/>
      <c r="H4" s="10"/>
      <c r="I4" s="10"/>
      <c r="J4" s="10"/>
      <c r="K4" s="10"/>
      <c r="L4" s="10"/>
      <c r="M4" s="10"/>
      <c r="N4" s="10"/>
    </row>
    <row r="5" spans="1:14" ht="15.75" x14ac:dyDescent="0.25">
      <c r="A5" s="8"/>
      <c r="B5" s="8"/>
      <c r="C5" s="8"/>
      <c r="D5" s="8"/>
      <c r="E5" s="8"/>
      <c r="F5" s="8"/>
      <c r="G5" s="8"/>
      <c r="H5" s="8"/>
      <c r="I5" s="8"/>
      <c r="J5" s="8"/>
      <c r="K5" s="8"/>
      <c r="L5" s="8"/>
      <c r="M5" s="8"/>
      <c r="N5" s="8"/>
    </row>
    <row r="6" spans="1:14" ht="14.45" customHeight="1" x14ac:dyDescent="0.25">
      <c r="A6" s="8"/>
      <c r="B6" s="60"/>
      <c r="C6" s="61"/>
      <c r="D6" s="61"/>
      <c r="E6" s="62"/>
      <c r="F6" s="62"/>
      <c r="G6" s="62"/>
      <c r="H6" s="63" t="s">
        <v>117</v>
      </c>
      <c r="I6" s="63"/>
      <c r="J6" s="63"/>
      <c r="K6" s="63"/>
      <c r="L6" s="63"/>
      <c r="M6" s="63"/>
      <c r="N6" s="8"/>
    </row>
    <row r="7" spans="1:14" ht="15.75" x14ac:dyDescent="0.25">
      <c r="A7" s="8"/>
      <c r="B7" s="60"/>
      <c r="C7" s="64" t="s">
        <v>78</v>
      </c>
      <c r="D7" s="64"/>
      <c r="E7" s="64"/>
      <c r="F7" s="64"/>
      <c r="G7" s="60"/>
      <c r="H7" s="63"/>
      <c r="I7" s="63"/>
      <c r="J7" s="63"/>
      <c r="K7" s="63"/>
      <c r="L7" s="63"/>
      <c r="M7" s="63"/>
      <c r="N7" s="8"/>
    </row>
    <row r="8" spans="1:14" ht="15.75" x14ac:dyDescent="0.25">
      <c r="A8" s="8"/>
      <c r="B8" s="60"/>
      <c r="C8" s="64" t="s">
        <v>81</v>
      </c>
      <c r="D8" s="64" t="s">
        <v>71</v>
      </c>
      <c r="E8" s="64" t="s">
        <v>72</v>
      </c>
      <c r="F8" s="64" t="s">
        <v>74</v>
      </c>
      <c r="G8" s="65"/>
      <c r="H8" s="63"/>
      <c r="I8" s="63"/>
      <c r="J8" s="63"/>
      <c r="K8" s="63"/>
      <c r="L8" s="63"/>
      <c r="M8" s="63"/>
      <c r="N8" s="8"/>
    </row>
    <row r="9" spans="1:14" ht="15.75" x14ac:dyDescent="0.25">
      <c r="A9" s="8"/>
      <c r="B9" s="60"/>
      <c r="C9" s="21" t="s">
        <v>123</v>
      </c>
      <c r="D9" s="66">
        <v>5000</v>
      </c>
      <c r="E9" s="20">
        <v>0.3</v>
      </c>
      <c r="F9" s="20">
        <f>D9*E9</f>
        <v>1500</v>
      </c>
      <c r="G9" s="65"/>
      <c r="H9" s="63"/>
      <c r="I9" s="63"/>
      <c r="J9" s="63"/>
      <c r="K9" s="63"/>
      <c r="L9" s="63"/>
      <c r="M9" s="63"/>
      <c r="N9" s="8"/>
    </row>
    <row r="10" spans="1:14" ht="14.45" customHeight="1" x14ac:dyDescent="0.25">
      <c r="A10" s="8"/>
      <c r="B10" s="60"/>
      <c r="C10" s="21"/>
      <c r="D10" s="66"/>
      <c r="E10" s="20"/>
      <c r="F10" s="67">
        <f>F9</f>
        <v>1500</v>
      </c>
      <c r="G10" s="65"/>
      <c r="H10" s="63"/>
      <c r="I10" s="63"/>
      <c r="J10" s="63"/>
      <c r="K10" s="63"/>
      <c r="L10" s="63"/>
      <c r="M10" s="63"/>
      <c r="N10" s="8"/>
    </row>
    <row r="11" spans="1:14" ht="15.75" x14ac:dyDescent="0.25">
      <c r="A11" s="8"/>
      <c r="B11" s="60"/>
      <c r="C11" s="8"/>
      <c r="D11" s="8"/>
      <c r="E11" s="8"/>
      <c r="F11" s="8"/>
      <c r="G11" s="65"/>
      <c r="H11" s="63"/>
      <c r="I11" s="63"/>
      <c r="J11" s="63"/>
      <c r="K11" s="63"/>
      <c r="L11" s="63"/>
      <c r="M11" s="63"/>
      <c r="N11" s="8"/>
    </row>
    <row r="12" spans="1:14" ht="15.75" x14ac:dyDescent="0.25">
      <c r="A12" s="8"/>
      <c r="B12" s="60"/>
      <c r="C12" s="68" t="s">
        <v>83</v>
      </c>
      <c r="D12" s="68"/>
      <c r="E12" s="8"/>
      <c r="F12" s="8"/>
      <c r="G12" s="65"/>
      <c r="H12" s="63"/>
      <c r="I12" s="63"/>
      <c r="J12" s="63"/>
      <c r="K12" s="63"/>
      <c r="L12" s="63"/>
      <c r="M12" s="63"/>
      <c r="N12" s="8"/>
    </row>
    <row r="13" spans="1:14" ht="15.75" x14ac:dyDescent="0.25">
      <c r="A13" s="8"/>
      <c r="B13" s="60"/>
      <c r="C13" s="64" t="s">
        <v>81</v>
      </c>
      <c r="D13" s="64" t="s">
        <v>74</v>
      </c>
      <c r="E13" s="8"/>
      <c r="F13" s="8"/>
      <c r="G13" s="65"/>
      <c r="H13" s="8"/>
      <c r="I13" s="8"/>
      <c r="J13" s="8"/>
      <c r="K13" s="8"/>
      <c r="L13" s="8"/>
      <c r="M13" s="8"/>
      <c r="N13" s="8"/>
    </row>
    <row r="14" spans="1:14" ht="14.45" customHeight="1" x14ac:dyDescent="0.25">
      <c r="A14" s="8"/>
      <c r="B14" s="60"/>
      <c r="C14" s="69" t="s">
        <v>67</v>
      </c>
      <c r="D14" s="70">
        <f>3005.06</f>
        <v>3005.06</v>
      </c>
      <c r="E14" s="8"/>
      <c r="F14" s="71" t="s">
        <v>118</v>
      </c>
      <c r="G14" s="72"/>
      <c r="H14" s="72"/>
      <c r="I14" s="72"/>
      <c r="J14" s="72"/>
      <c r="K14" s="72"/>
      <c r="L14" s="72"/>
      <c r="M14" s="73"/>
      <c r="N14" s="8"/>
    </row>
    <row r="15" spans="1:14" ht="15.75" x14ac:dyDescent="0.25">
      <c r="A15" s="8"/>
      <c r="B15" s="60"/>
      <c r="C15" s="21" t="s">
        <v>68</v>
      </c>
      <c r="D15" s="20">
        <v>360.61</v>
      </c>
      <c r="E15" s="8"/>
      <c r="F15" s="74" t="s">
        <v>0</v>
      </c>
      <c r="G15" s="38" t="s">
        <v>1</v>
      </c>
      <c r="H15" s="40"/>
      <c r="I15" s="75" t="s">
        <v>107</v>
      </c>
      <c r="J15" s="76"/>
      <c r="K15" s="77"/>
      <c r="L15" s="78" t="s">
        <v>108</v>
      </c>
      <c r="M15" s="79" t="s">
        <v>7</v>
      </c>
      <c r="N15" s="8"/>
    </row>
    <row r="16" spans="1:14" ht="14.45" customHeight="1" x14ac:dyDescent="0.25">
      <c r="A16" s="8"/>
      <c r="B16" s="8"/>
      <c r="C16" s="21" t="s">
        <v>49</v>
      </c>
      <c r="D16" s="20">
        <v>180.3</v>
      </c>
      <c r="E16" s="8"/>
      <c r="F16" s="80"/>
      <c r="G16" s="81"/>
      <c r="H16" s="82"/>
      <c r="I16" s="83" t="s">
        <v>2</v>
      </c>
      <c r="J16" s="83" t="s">
        <v>5</v>
      </c>
      <c r="K16" s="83" t="s">
        <v>6</v>
      </c>
      <c r="L16" s="84"/>
      <c r="M16" s="85"/>
      <c r="N16" s="8"/>
    </row>
    <row r="17" spans="1:16" ht="14.45" customHeight="1" x14ac:dyDescent="0.25">
      <c r="A17" s="8"/>
      <c r="B17" s="8"/>
      <c r="C17" s="21" t="s">
        <v>69</v>
      </c>
      <c r="D17" s="20">
        <v>150.25</v>
      </c>
      <c r="E17" s="8"/>
      <c r="F17" s="17" t="s">
        <v>106</v>
      </c>
      <c r="G17" s="30" t="s">
        <v>10</v>
      </c>
      <c r="H17" s="31"/>
      <c r="I17" s="19">
        <f>D9</f>
        <v>5000</v>
      </c>
      <c r="J17" s="20">
        <f>E9</f>
        <v>0.3</v>
      </c>
      <c r="K17" s="20">
        <f>I17*J17</f>
        <v>1500</v>
      </c>
      <c r="L17" s="20"/>
      <c r="M17" s="20">
        <f>K17</f>
        <v>1500</v>
      </c>
      <c r="N17" s="8"/>
      <c r="O17" s="1"/>
      <c r="P17" s="1"/>
    </row>
    <row r="18" spans="1:16" ht="15.75" x14ac:dyDescent="0.25">
      <c r="A18" s="8"/>
      <c r="B18" s="8"/>
      <c r="C18" s="21" t="s">
        <v>99</v>
      </c>
      <c r="D18" s="20">
        <v>601.01</v>
      </c>
      <c r="E18" s="8"/>
      <c r="F18" s="17" t="s">
        <v>104</v>
      </c>
      <c r="G18" s="30" t="s">
        <v>16</v>
      </c>
      <c r="H18" s="31"/>
      <c r="I18" s="19">
        <v>1000</v>
      </c>
      <c r="J18" s="20">
        <v>0.32</v>
      </c>
      <c r="K18" s="20">
        <f>I18*J18</f>
        <v>320</v>
      </c>
      <c r="L18" s="20">
        <f>N24</f>
        <v>1954.1737499999999</v>
      </c>
      <c r="M18" s="20">
        <f>K18+L18</f>
        <v>2274.1737499999999</v>
      </c>
      <c r="N18" s="8"/>
    </row>
    <row r="19" spans="1:16" ht="14.45" customHeight="1" x14ac:dyDescent="0.25">
      <c r="A19" s="8"/>
      <c r="B19" s="8"/>
      <c r="C19" s="21" t="s">
        <v>125</v>
      </c>
      <c r="D19" s="86">
        <v>901.5</v>
      </c>
      <c r="E19" s="8"/>
      <c r="F19" s="17" t="s">
        <v>105</v>
      </c>
      <c r="G19" s="30" t="s">
        <v>16</v>
      </c>
      <c r="H19" s="31"/>
      <c r="I19" s="19">
        <v>500</v>
      </c>
      <c r="J19" s="20">
        <v>0.32</v>
      </c>
      <c r="K19" s="20">
        <f>I19*J19</f>
        <v>160</v>
      </c>
      <c r="L19" s="20">
        <f>N28</f>
        <v>1953.1987500000002</v>
      </c>
      <c r="M19" s="20">
        <f>K19+L19</f>
        <v>2113.1987500000005</v>
      </c>
      <c r="N19" s="8"/>
    </row>
    <row r="20" spans="1:16" ht="15.75" x14ac:dyDescent="0.25">
      <c r="A20" s="8"/>
      <c r="B20" s="8"/>
      <c r="C20" s="8"/>
      <c r="D20" s="67">
        <f>SUM(D14:D19)</f>
        <v>5198.7300000000005</v>
      </c>
      <c r="E20" s="8"/>
      <c r="F20" s="8"/>
      <c r="G20" s="8"/>
      <c r="H20" s="8"/>
      <c r="I20" s="8"/>
      <c r="J20" s="8"/>
      <c r="K20" s="8"/>
      <c r="L20" s="8"/>
      <c r="M20" s="87">
        <f>SUM(M17:M19)</f>
        <v>5887.3725000000004</v>
      </c>
      <c r="N20" s="8"/>
    </row>
    <row r="21" spans="1:16" ht="15.75" x14ac:dyDescent="0.25">
      <c r="A21" s="8"/>
      <c r="B21" s="8"/>
      <c r="C21" s="8"/>
      <c r="D21" s="8"/>
      <c r="E21" s="8"/>
      <c r="F21" s="8"/>
      <c r="G21" s="8"/>
      <c r="H21" s="8"/>
      <c r="I21" s="8"/>
      <c r="J21" s="8"/>
      <c r="K21" s="8"/>
      <c r="L21" s="8"/>
      <c r="M21" s="8"/>
      <c r="N21" s="8"/>
    </row>
    <row r="22" spans="1:16" ht="15.75" x14ac:dyDescent="0.25">
      <c r="A22" s="8"/>
      <c r="B22" s="60"/>
      <c r="C22" s="88" t="s">
        <v>116</v>
      </c>
      <c r="D22" s="88"/>
      <c r="E22" s="60"/>
      <c r="F22" s="89" t="s">
        <v>111</v>
      </c>
      <c r="G22" s="89"/>
      <c r="H22" s="89"/>
      <c r="I22" s="89"/>
      <c r="J22" s="89"/>
      <c r="K22" s="89"/>
      <c r="L22" s="89"/>
      <c r="M22" s="89"/>
      <c r="N22" s="89"/>
    </row>
    <row r="23" spans="1:16" ht="15.75" x14ac:dyDescent="0.25">
      <c r="A23" s="8"/>
      <c r="B23" s="60"/>
      <c r="C23" s="21" t="s">
        <v>71</v>
      </c>
      <c r="D23" s="21">
        <v>1000</v>
      </c>
      <c r="E23" s="60"/>
      <c r="F23" s="90" t="s">
        <v>52</v>
      </c>
      <c r="G23" s="45" t="s">
        <v>102</v>
      </c>
      <c r="H23" s="45" t="s">
        <v>68</v>
      </c>
      <c r="I23" s="45" t="s">
        <v>49</v>
      </c>
      <c r="J23" s="45" t="s">
        <v>103</v>
      </c>
      <c r="K23" s="45" t="s">
        <v>70</v>
      </c>
      <c r="L23" s="45" t="s">
        <v>124</v>
      </c>
      <c r="M23" s="45" t="s">
        <v>109</v>
      </c>
      <c r="N23" s="45" t="s">
        <v>110</v>
      </c>
    </row>
    <row r="24" spans="1:16" ht="15.75" x14ac:dyDescent="0.25">
      <c r="A24" s="8"/>
      <c r="B24" s="60"/>
      <c r="C24" s="60"/>
      <c r="D24" s="91"/>
      <c r="E24" s="60"/>
      <c r="F24" s="92" t="s">
        <v>100</v>
      </c>
      <c r="G24" s="48">
        <f>D14/2</f>
        <v>1502.53</v>
      </c>
      <c r="H24" s="48">
        <f>D15/2</f>
        <v>180.30500000000001</v>
      </c>
      <c r="I24" s="47">
        <f>D16/2</f>
        <v>90.15</v>
      </c>
      <c r="J24" s="47">
        <f>(D17/2)+6.2</f>
        <v>81.325000000000003</v>
      </c>
      <c r="K24" s="48">
        <f>D18/2</f>
        <v>300.505</v>
      </c>
      <c r="L24" s="86">
        <f>D19/2</f>
        <v>450.75</v>
      </c>
      <c r="M24" s="49">
        <f>SUM(G24:L24)</f>
        <v>2605.5650000000001</v>
      </c>
      <c r="N24" s="86">
        <f>M24*0.75</f>
        <v>1954.1737499999999</v>
      </c>
    </row>
    <row r="25" spans="1:16" ht="15.75" x14ac:dyDescent="0.25">
      <c r="A25" s="8"/>
      <c r="B25" s="8"/>
      <c r="C25" s="8"/>
      <c r="D25" s="8"/>
      <c r="E25" s="8"/>
      <c r="F25" s="8"/>
      <c r="G25" s="8"/>
      <c r="H25" s="8"/>
      <c r="I25" s="8"/>
      <c r="J25" s="8"/>
      <c r="K25" s="8"/>
      <c r="L25" s="8"/>
      <c r="M25" s="8"/>
      <c r="N25" s="8"/>
    </row>
    <row r="26" spans="1:16" ht="15.75" x14ac:dyDescent="0.25">
      <c r="A26" s="8"/>
      <c r="B26" s="8"/>
      <c r="C26" s="8"/>
      <c r="D26" s="8"/>
      <c r="E26" s="60"/>
      <c r="F26" s="93" t="s">
        <v>112</v>
      </c>
      <c r="G26" s="89"/>
      <c r="H26" s="89"/>
      <c r="I26" s="89"/>
      <c r="J26" s="89"/>
      <c r="K26" s="89"/>
      <c r="L26" s="89"/>
      <c r="M26" s="89"/>
      <c r="N26" s="89"/>
    </row>
    <row r="27" spans="1:16" ht="15.75" x14ac:dyDescent="0.25">
      <c r="A27" s="8"/>
      <c r="B27" s="8"/>
      <c r="C27" s="8"/>
      <c r="D27" s="8"/>
      <c r="E27" s="60"/>
      <c r="F27" s="45" t="s">
        <v>52</v>
      </c>
      <c r="G27" s="45" t="s">
        <v>102</v>
      </c>
      <c r="H27" s="45" t="s">
        <v>68</v>
      </c>
      <c r="I27" s="45" t="s">
        <v>49</v>
      </c>
      <c r="J27" s="45" t="s">
        <v>103</v>
      </c>
      <c r="K27" s="45" t="s">
        <v>70</v>
      </c>
      <c r="L27" s="45" t="s">
        <v>124</v>
      </c>
      <c r="M27" s="45" t="s">
        <v>109</v>
      </c>
      <c r="N27" s="45" t="s">
        <v>110</v>
      </c>
    </row>
    <row r="28" spans="1:16" ht="15.75" x14ac:dyDescent="0.25">
      <c r="A28" s="8"/>
      <c r="B28" s="8"/>
      <c r="C28" s="8"/>
      <c r="D28" s="8"/>
      <c r="E28" s="8"/>
      <c r="F28" s="46" t="s">
        <v>101</v>
      </c>
      <c r="G28" s="48">
        <f>D14/2</f>
        <v>1502.53</v>
      </c>
      <c r="H28" s="48">
        <f>D15/2</f>
        <v>180.30500000000001</v>
      </c>
      <c r="I28" s="47">
        <f>D16/2</f>
        <v>90.15</v>
      </c>
      <c r="J28" s="47">
        <f>(D17/2)+4.9</f>
        <v>80.025000000000006</v>
      </c>
      <c r="K28" s="48">
        <f>D18/2</f>
        <v>300.505</v>
      </c>
      <c r="L28" s="86">
        <f>D19/2</f>
        <v>450.75</v>
      </c>
      <c r="M28" s="49">
        <f>SUM(G28:L28)</f>
        <v>2604.2650000000003</v>
      </c>
      <c r="N28" s="86">
        <f>M28*0.75</f>
        <v>1953.1987500000002</v>
      </c>
    </row>
    <row r="29" spans="1:16" ht="15.75" x14ac:dyDescent="0.25">
      <c r="A29" s="8"/>
      <c r="B29" s="8"/>
      <c r="C29" s="8"/>
      <c r="D29" s="8"/>
      <c r="E29" s="8"/>
      <c r="F29" s="8"/>
      <c r="G29" s="8"/>
      <c r="H29" s="8"/>
      <c r="I29" s="8"/>
      <c r="J29" s="8"/>
      <c r="K29" s="8"/>
      <c r="L29" s="8"/>
      <c r="M29" s="8"/>
      <c r="N29" s="8"/>
    </row>
    <row r="30" spans="1:16" ht="15.75" x14ac:dyDescent="0.25">
      <c r="A30" s="8"/>
      <c r="B30" s="8"/>
      <c r="C30" s="64" t="s">
        <v>114</v>
      </c>
      <c r="D30" s="94" t="s">
        <v>113</v>
      </c>
      <c r="E30" s="94"/>
      <c r="F30" s="54" t="s">
        <v>96</v>
      </c>
      <c r="G30" s="95">
        <f>M20</f>
        <v>5887.3725000000004</v>
      </c>
      <c r="H30" s="60"/>
      <c r="I30" s="60"/>
      <c r="J30" s="60"/>
      <c r="K30" s="60"/>
      <c r="L30" s="60"/>
      <c r="M30" s="60"/>
      <c r="N30" s="60"/>
      <c r="O30" s="5"/>
      <c r="P30" s="5"/>
    </row>
    <row r="31" spans="1:16" ht="15.75" x14ac:dyDescent="0.25">
      <c r="A31" s="8"/>
      <c r="B31" s="8"/>
      <c r="C31" s="96"/>
      <c r="D31" s="96"/>
      <c r="E31" s="96"/>
      <c r="F31" s="54"/>
      <c r="G31" s="96"/>
      <c r="H31" s="97"/>
      <c r="I31" s="97"/>
      <c r="J31" s="97"/>
      <c r="K31" s="97"/>
      <c r="L31" s="97"/>
      <c r="M31" s="97"/>
      <c r="N31" s="97"/>
      <c r="O31" s="5"/>
      <c r="P31" s="5"/>
    </row>
    <row r="32" spans="1:16" ht="15.75" x14ac:dyDescent="0.25">
      <c r="A32" s="8"/>
      <c r="B32" s="8"/>
      <c r="C32" s="64" t="s">
        <v>115</v>
      </c>
      <c r="D32" s="94" t="s">
        <v>73</v>
      </c>
      <c r="E32" s="94"/>
      <c r="F32" s="54" t="s">
        <v>96</v>
      </c>
      <c r="G32" s="95">
        <f>M20/D23</f>
        <v>5.8873725000000006</v>
      </c>
      <c r="H32" s="98"/>
      <c r="I32" s="98"/>
      <c r="J32" s="98"/>
      <c r="K32" s="98"/>
      <c r="L32" s="91"/>
      <c r="M32" s="99"/>
      <c r="N32" s="91"/>
      <c r="O32" s="5"/>
      <c r="P32" s="5"/>
    </row>
    <row r="33" spans="1:16" ht="15.75" x14ac:dyDescent="0.25">
      <c r="A33" s="8"/>
      <c r="B33" s="8"/>
      <c r="C33" s="8"/>
      <c r="D33" s="8"/>
      <c r="E33" s="8"/>
      <c r="F33" s="100"/>
      <c r="G33" s="98"/>
      <c r="H33" s="98"/>
      <c r="I33" s="98"/>
      <c r="J33" s="98"/>
      <c r="K33" s="98"/>
      <c r="L33" s="91"/>
      <c r="M33" s="99"/>
      <c r="N33" s="91"/>
      <c r="O33" s="5"/>
      <c r="P33" s="5"/>
    </row>
    <row r="34" spans="1:16" ht="15.75" x14ac:dyDescent="0.25">
      <c r="A34" s="8"/>
      <c r="B34" s="8"/>
      <c r="C34" s="8"/>
      <c r="D34" s="8"/>
      <c r="E34" s="8"/>
      <c r="F34" s="60"/>
      <c r="G34" s="60"/>
      <c r="H34" s="60"/>
      <c r="I34" s="60"/>
      <c r="J34" s="60"/>
      <c r="K34" s="60"/>
      <c r="L34" s="60"/>
      <c r="M34" s="101"/>
      <c r="N34" s="101"/>
      <c r="O34" s="5"/>
      <c r="P34" s="5"/>
    </row>
    <row r="35" spans="1:16" x14ac:dyDescent="0.25">
      <c r="F35" s="5"/>
      <c r="G35" s="5"/>
      <c r="H35" s="5"/>
      <c r="I35" s="5"/>
      <c r="J35" s="5"/>
      <c r="K35" s="5"/>
      <c r="L35" s="5"/>
      <c r="M35" s="5"/>
      <c r="N35" s="5"/>
      <c r="O35" s="5"/>
      <c r="P35" s="5"/>
    </row>
    <row r="36" spans="1:16" ht="22.9" customHeight="1" x14ac:dyDescent="0.25"/>
    <row r="37" spans="1:16" x14ac:dyDescent="0.25">
      <c r="B37" s="5"/>
    </row>
    <row r="38" spans="1:16" ht="22.9" customHeight="1" x14ac:dyDescent="0.25">
      <c r="B38" s="5"/>
    </row>
    <row r="39" spans="1:16" x14ac:dyDescent="0.25">
      <c r="B39" s="5"/>
    </row>
    <row r="40" spans="1:16" x14ac:dyDescent="0.25">
      <c r="B40" s="5"/>
      <c r="C40" s="5"/>
      <c r="D40" s="7"/>
      <c r="E40" s="5"/>
    </row>
    <row r="41" spans="1:16" x14ac:dyDescent="0.25">
      <c r="B41" s="5"/>
      <c r="C41" s="5"/>
      <c r="D41" s="6"/>
      <c r="E41" s="5"/>
    </row>
    <row r="45" spans="1:16" x14ac:dyDescent="0.25">
      <c r="L45" s="2"/>
    </row>
  </sheetData>
  <mergeCells count="16">
    <mergeCell ref="D30:E30"/>
    <mergeCell ref="D32:E32"/>
    <mergeCell ref="F22:N22"/>
    <mergeCell ref="B3:B4"/>
    <mergeCell ref="C3:N4"/>
    <mergeCell ref="H6:M12"/>
    <mergeCell ref="C22:D22"/>
    <mergeCell ref="F26:N26"/>
    <mergeCell ref="F14:M14"/>
    <mergeCell ref="L15:L16"/>
    <mergeCell ref="G17:H17"/>
    <mergeCell ref="I15:K15"/>
    <mergeCell ref="F15:F16"/>
    <mergeCell ref="G15:H16"/>
    <mergeCell ref="G18:H18"/>
    <mergeCell ref="G19:H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32"/>
  <sheetViews>
    <sheetView zoomScale="85" zoomScaleNormal="82" workbookViewId="0">
      <selection activeCell="N13" sqref="N13"/>
    </sheetView>
  </sheetViews>
  <sheetFormatPr baseColWidth="10" defaultRowHeight="15" x14ac:dyDescent="0.25"/>
  <cols>
    <col min="3" max="3" width="19.42578125" customWidth="1"/>
    <col min="4" max="4" width="15.7109375" customWidth="1"/>
    <col min="5" max="5" width="15" bestFit="1" customWidth="1"/>
    <col min="6" max="6" width="16.42578125" bestFit="1" customWidth="1"/>
    <col min="7" max="7" width="13" bestFit="1" customWidth="1"/>
    <col min="8" max="8" width="16.42578125" bestFit="1" customWidth="1"/>
    <col min="9" max="9" width="13.5703125" bestFit="1" customWidth="1"/>
    <col min="11" max="11" width="12.42578125" bestFit="1" customWidth="1"/>
    <col min="12" max="12" width="11.7109375" bestFit="1" customWidth="1"/>
    <col min="14" max="14" width="11.5703125" customWidth="1"/>
  </cols>
  <sheetData>
    <row r="2" spans="2:14" ht="15.75" x14ac:dyDescent="0.25">
      <c r="B2" s="8"/>
      <c r="C2" s="8"/>
      <c r="D2" s="8"/>
      <c r="E2" s="8"/>
      <c r="F2" s="8"/>
      <c r="G2" s="8"/>
      <c r="H2" s="8"/>
      <c r="I2" s="8"/>
      <c r="J2" s="8"/>
      <c r="K2" s="8"/>
      <c r="L2" s="8"/>
      <c r="M2" s="8"/>
      <c r="N2" s="8"/>
    </row>
    <row r="3" spans="2:14" ht="27.6" customHeight="1" x14ac:dyDescent="0.25">
      <c r="B3" s="9" t="s">
        <v>75</v>
      </c>
      <c r="C3" s="10" t="s">
        <v>131</v>
      </c>
      <c r="D3" s="10"/>
      <c r="E3" s="10"/>
      <c r="F3" s="10"/>
      <c r="G3" s="10"/>
      <c r="H3" s="10"/>
      <c r="I3" s="10"/>
      <c r="J3" s="10"/>
      <c r="K3" s="10"/>
      <c r="L3" s="10"/>
      <c r="M3" s="10"/>
      <c r="N3" s="10"/>
    </row>
    <row r="4" spans="2:14" ht="36" customHeight="1" x14ac:dyDescent="0.25">
      <c r="B4" s="9"/>
      <c r="C4" s="10"/>
      <c r="D4" s="10"/>
      <c r="E4" s="10"/>
      <c r="F4" s="10"/>
      <c r="G4" s="10"/>
      <c r="H4" s="10"/>
      <c r="I4" s="10"/>
      <c r="J4" s="10"/>
      <c r="K4" s="10"/>
      <c r="L4" s="10"/>
      <c r="M4" s="10"/>
      <c r="N4" s="10"/>
    </row>
    <row r="5" spans="2:14" ht="15.75" x14ac:dyDescent="0.25">
      <c r="B5" s="8"/>
      <c r="C5" s="8"/>
      <c r="D5" s="8"/>
      <c r="E5" s="8"/>
      <c r="F5" s="8"/>
      <c r="G5" s="8"/>
      <c r="H5" s="8"/>
      <c r="I5" s="8"/>
      <c r="J5" s="8"/>
      <c r="K5" s="8"/>
      <c r="L5" s="8"/>
      <c r="M5" s="8"/>
      <c r="N5" s="8"/>
    </row>
    <row r="6" spans="2:14" ht="30" customHeight="1" x14ac:dyDescent="0.25">
      <c r="B6" s="102"/>
      <c r="C6" s="103" t="s">
        <v>76</v>
      </c>
      <c r="D6" s="103"/>
      <c r="E6" s="103"/>
      <c r="F6" s="103"/>
      <c r="G6" s="103"/>
      <c r="H6" s="103"/>
      <c r="I6" s="103"/>
      <c r="J6" s="103"/>
      <c r="K6" s="103"/>
      <c r="L6" s="103"/>
      <c r="M6" s="103"/>
      <c r="N6" s="103"/>
    </row>
    <row r="7" spans="2:14" ht="15.75" x14ac:dyDescent="0.25">
      <c r="B7" s="8"/>
      <c r="C7" s="8"/>
      <c r="D7" s="8"/>
      <c r="E7" s="8"/>
      <c r="F7" s="8"/>
      <c r="G7" s="8"/>
      <c r="H7" s="8"/>
      <c r="I7" s="8"/>
      <c r="J7" s="8"/>
      <c r="K7" s="8"/>
      <c r="L7" s="8"/>
      <c r="M7" s="8"/>
      <c r="N7" s="8"/>
    </row>
    <row r="8" spans="2:14" ht="15.75" x14ac:dyDescent="0.25">
      <c r="B8" s="8"/>
      <c r="C8" s="94" t="s">
        <v>78</v>
      </c>
      <c r="D8" s="94"/>
      <c r="E8" s="94"/>
      <c r="F8" s="94"/>
      <c r="G8" s="8"/>
      <c r="H8" s="94" t="s">
        <v>92</v>
      </c>
      <c r="I8" s="94"/>
      <c r="J8" s="8"/>
      <c r="K8" s="94" t="s">
        <v>94</v>
      </c>
      <c r="L8" s="94"/>
      <c r="M8" s="8"/>
      <c r="N8" s="8"/>
    </row>
    <row r="9" spans="2:14" ht="15.75" x14ac:dyDescent="0.25">
      <c r="B9" s="8"/>
      <c r="C9" s="104" t="s">
        <v>81</v>
      </c>
      <c r="D9" s="104" t="s">
        <v>71</v>
      </c>
      <c r="E9" s="104" t="s">
        <v>72</v>
      </c>
      <c r="F9" s="104" t="s">
        <v>74</v>
      </c>
      <c r="G9" s="8"/>
      <c r="H9" s="69" t="s">
        <v>71</v>
      </c>
      <c r="I9" s="105">
        <v>10000</v>
      </c>
      <c r="J9" s="8"/>
      <c r="K9" s="21" t="s">
        <v>98</v>
      </c>
      <c r="L9" s="67">
        <f>40.9</f>
        <v>40.9</v>
      </c>
      <c r="M9" s="8"/>
      <c r="N9" s="8"/>
    </row>
    <row r="10" spans="2:14" ht="15.75" x14ac:dyDescent="0.25">
      <c r="B10" s="8"/>
      <c r="C10" s="21" t="s">
        <v>77</v>
      </c>
      <c r="D10" s="66">
        <v>200</v>
      </c>
      <c r="E10" s="20">
        <v>32.5</v>
      </c>
      <c r="F10" s="20">
        <f>D10*E10</f>
        <v>6500</v>
      </c>
      <c r="G10" s="8"/>
      <c r="H10" s="8"/>
      <c r="I10" s="8"/>
      <c r="J10" s="8"/>
      <c r="K10" s="8"/>
      <c r="L10" s="8"/>
      <c r="M10" s="8"/>
      <c r="N10" s="8"/>
    </row>
    <row r="11" spans="2:14" ht="15.75" x14ac:dyDescent="0.25">
      <c r="B11" s="8"/>
      <c r="C11" s="21" t="s">
        <v>47</v>
      </c>
      <c r="D11" s="66">
        <v>600</v>
      </c>
      <c r="E11" s="20">
        <v>25.6</v>
      </c>
      <c r="F11" s="20">
        <f>D11*E11</f>
        <v>15360</v>
      </c>
      <c r="G11" s="8"/>
      <c r="H11" s="94" t="s">
        <v>93</v>
      </c>
      <c r="I11" s="94"/>
      <c r="J11" s="8"/>
      <c r="K11" s="94" t="s">
        <v>121</v>
      </c>
      <c r="L11" s="94"/>
      <c r="M11" s="8"/>
      <c r="N11" s="8"/>
    </row>
    <row r="12" spans="2:14" ht="15.75" x14ac:dyDescent="0.25">
      <c r="B12" s="8"/>
      <c r="C12" s="21" t="s">
        <v>46</v>
      </c>
      <c r="D12" s="66">
        <v>1400</v>
      </c>
      <c r="E12" s="20">
        <v>63.3</v>
      </c>
      <c r="F12" s="20">
        <f>D12*E12</f>
        <v>88620</v>
      </c>
      <c r="G12" s="8"/>
      <c r="H12" s="69" t="s">
        <v>71</v>
      </c>
      <c r="I12" s="105">
        <f>I9*0.75</f>
        <v>7500</v>
      </c>
      <c r="J12" s="8"/>
      <c r="K12" s="21" t="s">
        <v>120</v>
      </c>
      <c r="L12" s="106">
        <f>(L9-H23)/L9</f>
        <v>0.18044368378158115</v>
      </c>
      <c r="M12" s="8"/>
      <c r="N12" s="8"/>
    </row>
    <row r="13" spans="2:14" ht="15.75" x14ac:dyDescent="0.25">
      <c r="B13" s="8"/>
      <c r="C13" s="21" t="s">
        <v>79</v>
      </c>
      <c r="D13" s="66">
        <v>900</v>
      </c>
      <c r="E13" s="20">
        <v>73.3</v>
      </c>
      <c r="F13" s="20">
        <f>D13*E13</f>
        <v>65970</v>
      </c>
      <c r="G13" s="8"/>
      <c r="H13" s="8"/>
      <c r="I13" s="8"/>
      <c r="J13" s="8"/>
      <c r="K13" s="8"/>
      <c r="L13" s="8"/>
      <c r="M13" s="8"/>
      <c r="N13" s="8"/>
    </row>
    <row r="14" spans="2:14" ht="15.75" x14ac:dyDescent="0.25">
      <c r="B14" s="8"/>
      <c r="C14" s="21" t="s">
        <v>80</v>
      </c>
      <c r="D14" s="66">
        <v>2990</v>
      </c>
      <c r="E14" s="20">
        <v>10.6</v>
      </c>
      <c r="F14" s="20">
        <f>D14*E14</f>
        <v>31694</v>
      </c>
      <c r="G14" s="8"/>
      <c r="H14" s="8"/>
      <c r="I14" s="8"/>
      <c r="J14" s="8"/>
      <c r="K14" s="8"/>
      <c r="L14" s="8"/>
      <c r="M14" s="8"/>
      <c r="N14" s="8"/>
    </row>
    <row r="15" spans="2:14" ht="15.75" x14ac:dyDescent="0.25">
      <c r="B15" s="8"/>
      <c r="C15" s="21"/>
      <c r="D15" s="21"/>
      <c r="E15" s="21"/>
      <c r="F15" s="87">
        <f>SUM(F10:F14)</f>
        <v>208144</v>
      </c>
      <c r="G15" s="8"/>
      <c r="H15" s="8"/>
      <c r="I15" s="8"/>
      <c r="J15" s="8"/>
      <c r="K15" s="8"/>
      <c r="L15" s="8"/>
      <c r="M15" s="8"/>
      <c r="N15" s="8"/>
    </row>
    <row r="16" spans="2:14" ht="15.75" x14ac:dyDescent="0.25">
      <c r="B16" s="8"/>
      <c r="C16" s="8"/>
      <c r="D16" s="8"/>
      <c r="E16" s="8"/>
      <c r="F16" s="8"/>
      <c r="G16" s="8"/>
      <c r="H16" s="8"/>
      <c r="I16" s="8"/>
      <c r="J16" s="8"/>
      <c r="K16" s="8"/>
      <c r="L16" s="8"/>
      <c r="M16" s="8"/>
      <c r="N16" s="8"/>
    </row>
    <row r="17" spans="2:14" ht="15.75" x14ac:dyDescent="0.25">
      <c r="B17" s="8"/>
      <c r="C17" s="107" t="s">
        <v>82</v>
      </c>
      <c r="D17" s="108"/>
      <c r="E17" s="107" t="s">
        <v>83</v>
      </c>
      <c r="F17" s="108"/>
      <c r="G17" s="8"/>
      <c r="H17" s="8"/>
      <c r="I17" s="8"/>
      <c r="J17" s="8"/>
      <c r="K17" s="8"/>
      <c r="L17" s="8"/>
      <c r="M17" s="8"/>
      <c r="N17" s="8"/>
    </row>
    <row r="18" spans="2:14" ht="15.75" x14ac:dyDescent="0.25">
      <c r="B18" s="8"/>
      <c r="C18" s="69" t="s">
        <v>84</v>
      </c>
      <c r="D18" s="105">
        <v>43254.9</v>
      </c>
      <c r="E18" s="69" t="s">
        <v>66</v>
      </c>
      <c r="F18" s="105">
        <v>75623.7</v>
      </c>
      <c r="G18" s="8"/>
      <c r="H18" s="8"/>
      <c r="I18" s="8"/>
      <c r="J18" s="8"/>
      <c r="K18" s="8"/>
      <c r="L18" s="8"/>
      <c r="M18" s="8"/>
      <c r="N18" s="8"/>
    </row>
    <row r="19" spans="2:14" ht="15.75" x14ac:dyDescent="0.25">
      <c r="B19" s="8"/>
      <c r="C19" s="8"/>
      <c r="D19" s="8"/>
      <c r="E19" s="8"/>
      <c r="F19" s="8"/>
      <c r="G19" s="8"/>
      <c r="H19" s="8"/>
      <c r="I19" s="8"/>
      <c r="J19" s="8"/>
      <c r="K19" s="8"/>
      <c r="L19" s="8"/>
      <c r="M19" s="8"/>
      <c r="N19" s="8"/>
    </row>
    <row r="20" spans="2:14" ht="15.75" x14ac:dyDescent="0.25">
      <c r="B20" s="8"/>
      <c r="C20" s="109" t="s">
        <v>87</v>
      </c>
      <c r="D20" s="110"/>
      <c r="E20" s="109" t="s">
        <v>88</v>
      </c>
      <c r="F20" s="110"/>
      <c r="G20" s="109" t="s">
        <v>97</v>
      </c>
      <c r="H20" s="110"/>
      <c r="I20" s="8"/>
      <c r="J20" s="8"/>
      <c r="K20" s="111"/>
      <c r="L20" s="8"/>
      <c r="M20" s="8"/>
      <c r="N20" s="8"/>
    </row>
    <row r="21" spans="2:14" ht="15.75" x14ac:dyDescent="0.25">
      <c r="B21" s="8"/>
      <c r="C21" s="21" t="s">
        <v>86</v>
      </c>
      <c r="D21" s="86">
        <f>F15</f>
        <v>208144</v>
      </c>
      <c r="E21" s="21" t="s">
        <v>89</v>
      </c>
      <c r="F21" s="86">
        <f>D23</f>
        <v>251398.9</v>
      </c>
      <c r="G21" s="21" t="s">
        <v>89</v>
      </c>
      <c r="H21" s="86">
        <f>F21</f>
        <v>251398.9</v>
      </c>
      <c r="I21" s="8"/>
      <c r="J21" s="8"/>
      <c r="K21" s="112"/>
      <c r="L21" s="8"/>
      <c r="M21" s="8"/>
      <c r="N21" s="8"/>
    </row>
    <row r="22" spans="2:14" ht="15.75" x14ac:dyDescent="0.25">
      <c r="B22" s="8"/>
      <c r="C22" s="21" t="s">
        <v>85</v>
      </c>
      <c r="D22" s="22">
        <f>D18</f>
        <v>43254.9</v>
      </c>
      <c r="E22" s="21" t="s">
        <v>71</v>
      </c>
      <c r="F22" s="22">
        <f>I9</f>
        <v>10000</v>
      </c>
      <c r="G22" s="21" t="s">
        <v>71</v>
      </c>
      <c r="H22" s="22">
        <f>I12</f>
        <v>7500</v>
      </c>
      <c r="I22" s="8"/>
      <c r="J22" s="8"/>
      <c r="K22" s="8"/>
      <c r="L22" s="8"/>
      <c r="M22" s="8"/>
      <c r="N22" s="8"/>
    </row>
    <row r="23" spans="2:14" ht="15.75" x14ac:dyDescent="0.25">
      <c r="B23" s="8"/>
      <c r="C23" s="21" t="s">
        <v>74</v>
      </c>
      <c r="D23" s="87">
        <f>D21+D22</f>
        <v>251398.9</v>
      </c>
      <c r="E23" s="21" t="s">
        <v>90</v>
      </c>
      <c r="F23" s="67">
        <f>F21/F22</f>
        <v>25.139890000000001</v>
      </c>
      <c r="G23" s="21" t="s">
        <v>90</v>
      </c>
      <c r="H23" s="67">
        <f>H21/H22</f>
        <v>33.51985333333333</v>
      </c>
      <c r="I23" s="8"/>
      <c r="J23" s="8"/>
      <c r="K23" s="8"/>
      <c r="L23" s="8"/>
      <c r="M23" s="8"/>
      <c r="N23" s="8"/>
    </row>
    <row r="24" spans="2:14" ht="15.75" x14ac:dyDescent="0.25">
      <c r="B24" s="8"/>
      <c r="C24" s="8"/>
      <c r="D24" s="8"/>
      <c r="E24" s="8"/>
      <c r="F24" s="8"/>
      <c r="G24" s="8"/>
      <c r="H24" s="8"/>
      <c r="I24" s="8"/>
      <c r="J24" s="8"/>
      <c r="K24" s="8"/>
      <c r="L24" s="8"/>
      <c r="M24" s="8"/>
      <c r="N24" s="8"/>
    </row>
    <row r="25" spans="2:14" ht="15.75" x14ac:dyDescent="0.25">
      <c r="B25" s="8"/>
      <c r="C25" s="8"/>
      <c r="D25" s="8"/>
      <c r="E25" s="8"/>
      <c r="F25" s="8"/>
      <c r="G25" s="8"/>
      <c r="H25" s="8"/>
      <c r="I25" s="8"/>
      <c r="J25" s="8"/>
      <c r="K25" s="8"/>
      <c r="L25" s="8"/>
      <c r="M25" s="8"/>
      <c r="N25" s="8"/>
    </row>
    <row r="26" spans="2:14" ht="15.75" x14ac:dyDescent="0.25">
      <c r="B26" s="94" t="s">
        <v>95</v>
      </c>
      <c r="C26" s="63" t="s">
        <v>91</v>
      </c>
      <c r="D26" s="113" t="s">
        <v>96</v>
      </c>
      <c r="E26" s="114">
        <f>F18/(L9-H23)</f>
        <v>10246.910178840164</v>
      </c>
      <c r="F26" s="115" t="s">
        <v>71</v>
      </c>
      <c r="G26" s="8"/>
      <c r="H26" s="111"/>
      <c r="I26" s="116"/>
      <c r="J26" s="8"/>
      <c r="K26" s="8"/>
      <c r="L26" s="8"/>
      <c r="M26" s="8"/>
      <c r="N26" s="8"/>
    </row>
    <row r="27" spans="2:14" ht="23.45" customHeight="1" x14ac:dyDescent="0.25">
      <c r="B27" s="94"/>
      <c r="C27" s="63"/>
      <c r="D27" s="117"/>
      <c r="E27" s="118"/>
      <c r="F27" s="119"/>
      <c r="G27" s="8"/>
      <c r="H27" s="8"/>
      <c r="I27" s="8"/>
      <c r="J27" s="8"/>
      <c r="K27" s="8"/>
      <c r="L27" s="8"/>
      <c r="M27" s="8"/>
      <c r="N27" s="8"/>
    </row>
    <row r="28" spans="2:14" ht="15.75" x14ac:dyDescent="0.25">
      <c r="B28" s="8"/>
      <c r="C28" s="8"/>
      <c r="D28" s="116"/>
      <c r="E28" s="8"/>
      <c r="F28" s="8"/>
      <c r="G28" s="8"/>
      <c r="H28" s="8"/>
      <c r="I28" s="8"/>
      <c r="J28" s="8"/>
      <c r="K28" s="8"/>
      <c r="L28" s="8"/>
      <c r="M28" s="8"/>
      <c r="N28" s="8"/>
    </row>
    <row r="29" spans="2:14" ht="14.45" customHeight="1" x14ac:dyDescent="0.25">
      <c r="B29" s="94" t="s">
        <v>122</v>
      </c>
      <c r="C29" s="63" t="s">
        <v>91</v>
      </c>
      <c r="D29" s="113" t="s">
        <v>96</v>
      </c>
      <c r="E29" s="114">
        <f>F18/L12</f>
        <v>419098.62631456269</v>
      </c>
      <c r="F29" s="115" t="s">
        <v>119</v>
      </c>
      <c r="G29" s="8"/>
      <c r="H29" s="8"/>
      <c r="I29" s="8"/>
      <c r="J29" s="8"/>
      <c r="K29" s="8"/>
      <c r="L29" s="8"/>
      <c r="M29" s="8"/>
      <c r="N29" s="8"/>
    </row>
    <row r="30" spans="2:14" ht="15.75" x14ac:dyDescent="0.25">
      <c r="B30" s="94"/>
      <c r="C30" s="63"/>
      <c r="D30" s="117"/>
      <c r="E30" s="118"/>
      <c r="F30" s="119"/>
      <c r="G30" s="8"/>
      <c r="H30" s="8"/>
      <c r="I30" s="8"/>
      <c r="J30" s="8"/>
      <c r="K30" s="8"/>
      <c r="L30" s="8"/>
      <c r="M30" s="8"/>
      <c r="N30" s="8"/>
    </row>
    <row r="31" spans="2:14" ht="15.75" x14ac:dyDescent="0.25">
      <c r="B31" s="8"/>
      <c r="C31" s="8"/>
      <c r="D31" s="8"/>
      <c r="E31" s="8"/>
      <c r="F31" s="8"/>
      <c r="G31" s="8"/>
      <c r="H31" s="8"/>
      <c r="I31" s="8"/>
      <c r="J31" s="8"/>
      <c r="K31" s="8"/>
      <c r="L31" s="8"/>
      <c r="M31" s="8"/>
      <c r="N31" s="8"/>
    </row>
    <row r="32" spans="2:14" ht="15.75" x14ac:dyDescent="0.25">
      <c r="B32" s="8"/>
      <c r="C32" s="8"/>
      <c r="D32" s="8"/>
      <c r="E32" s="8"/>
      <c r="F32" s="8"/>
      <c r="G32" s="8"/>
      <c r="H32" s="8"/>
      <c r="I32" s="8"/>
      <c r="J32" s="8"/>
      <c r="K32" s="8"/>
      <c r="L32" s="8"/>
      <c r="M32" s="8"/>
      <c r="N32" s="8"/>
    </row>
  </sheetData>
  <mergeCells count="23">
    <mergeCell ref="B29:B30"/>
    <mergeCell ref="C29:C30"/>
    <mergeCell ref="D29:D30"/>
    <mergeCell ref="E29:E30"/>
    <mergeCell ref="F29:F30"/>
    <mergeCell ref="B3:B4"/>
    <mergeCell ref="C3:N4"/>
    <mergeCell ref="C6:N6"/>
    <mergeCell ref="C8:F8"/>
    <mergeCell ref="H8:I8"/>
    <mergeCell ref="B26:B27"/>
    <mergeCell ref="G20:H20"/>
    <mergeCell ref="E26:E27"/>
    <mergeCell ref="H11:I11"/>
    <mergeCell ref="K8:L8"/>
    <mergeCell ref="E17:F17"/>
    <mergeCell ref="E20:F20"/>
    <mergeCell ref="C26:C27"/>
    <mergeCell ref="C20:D20"/>
    <mergeCell ref="C17:D17"/>
    <mergeCell ref="D26:D27"/>
    <mergeCell ref="F26:F27"/>
    <mergeCell ref="K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TAREA 1</vt:lpstr>
      <vt:lpstr>TAREA 2</vt:lpstr>
      <vt:lpstr>TAREA 3</vt:lpstr>
      <vt:lpstr>TAREA 4</vt:lpstr>
      <vt:lpstr>TAREA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Aquino</dc:creator>
  <cp:lastModifiedBy>NATA</cp:lastModifiedBy>
  <dcterms:created xsi:type="dcterms:W3CDTF">2024-03-07T01:13:54Z</dcterms:created>
  <dcterms:modified xsi:type="dcterms:W3CDTF">2024-03-15T05:35:40Z</dcterms:modified>
</cp:coreProperties>
</file>