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FERNANDA ANDREA\Desktop\Inventario y cadena de sum\"/>
    </mc:Choice>
  </mc:AlternateContent>
  <bookViews>
    <workbookView xWindow="0" yWindow="0" windowWidth="20490" windowHeight="7125" activeTab="4"/>
  </bookViews>
  <sheets>
    <sheet name="FIFO-PEPS" sheetId="1" r:id="rId1"/>
    <sheet name="FIFO" sheetId="2" r:id="rId2"/>
    <sheet name="Hoja3" sheetId="3" r:id="rId3"/>
    <sheet name="COSTES" sheetId="4" r:id="rId4"/>
    <sheet name="PRECIOS" sheetId="5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4" l="1"/>
  <c r="D18" i="4"/>
  <c r="E16" i="4"/>
  <c r="E15" i="4"/>
  <c r="C12" i="4"/>
  <c r="C5" i="4"/>
  <c r="N23" i="5"/>
  <c r="L22" i="5"/>
  <c r="N17" i="5"/>
  <c r="M20" i="5"/>
  <c r="M22" i="5"/>
  <c r="N22" i="5"/>
  <c r="N20" i="5"/>
  <c r="J26" i="5"/>
  <c r="J25" i="5"/>
  <c r="J24" i="5"/>
  <c r="J23" i="5"/>
  <c r="J22" i="5"/>
  <c r="I22" i="5"/>
  <c r="H22" i="5"/>
  <c r="J20" i="5"/>
  <c r="L16" i="5"/>
  <c r="M16" i="5"/>
  <c r="M14" i="5"/>
  <c r="N14" i="5" s="1"/>
  <c r="M12" i="5"/>
  <c r="N12" i="5" s="1"/>
  <c r="N16" i="5"/>
  <c r="H16" i="5"/>
  <c r="J16" i="5" s="1"/>
  <c r="J17" i="5" s="1"/>
  <c r="J14" i="5"/>
  <c r="J12" i="5"/>
  <c r="F18" i="5"/>
  <c r="F14" i="5"/>
  <c r="F15" i="5"/>
  <c r="F16" i="5"/>
  <c r="F17" i="5"/>
  <c r="F13" i="5"/>
  <c r="AO27" i="3"/>
  <c r="AO26" i="3"/>
  <c r="AO25" i="3"/>
  <c r="AO24" i="3"/>
  <c r="AO23" i="3"/>
  <c r="AN27" i="3"/>
  <c r="AJ25" i="3"/>
  <c r="AL27" i="3"/>
  <c r="AL26" i="3"/>
  <c r="AM24" i="3"/>
  <c r="AN26" i="3"/>
  <c r="AN25" i="3"/>
  <c r="AN24" i="3"/>
  <c r="AN23" i="3"/>
  <c r="AL24" i="3"/>
  <c r="AJ23" i="3"/>
  <c r="AJ22" i="3"/>
  <c r="AI25" i="3"/>
  <c r="R6" i="3"/>
  <c r="R5" i="3"/>
  <c r="R4" i="3"/>
  <c r="P6" i="3"/>
  <c r="S6" i="3"/>
  <c r="AI23" i="3"/>
  <c r="AD28" i="3"/>
  <c r="AD27" i="3"/>
  <c r="AD26" i="3"/>
  <c r="AD25" i="3"/>
  <c r="AD24" i="3"/>
  <c r="AD23" i="3"/>
  <c r="AC23" i="3"/>
  <c r="AB23" i="3"/>
  <c r="AA28" i="3"/>
  <c r="AA27" i="3"/>
  <c r="AA25" i="3"/>
  <c r="AC28" i="3"/>
  <c r="AC27" i="3"/>
  <c r="AC26" i="3"/>
  <c r="AC25" i="3"/>
  <c r="AC24" i="3"/>
  <c r="Y25" i="3"/>
  <c r="Y26" i="3"/>
  <c r="Y24" i="3"/>
  <c r="X26" i="3"/>
  <c r="AA23" i="3"/>
  <c r="X24" i="3"/>
  <c r="M26" i="3"/>
  <c r="M24" i="3"/>
  <c r="R28" i="3"/>
  <c r="N26" i="3"/>
  <c r="S23" i="3"/>
  <c r="Q23" i="3"/>
  <c r="R27" i="3"/>
  <c r="R26" i="3"/>
  <c r="R25" i="3"/>
  <c r="R24" i="3"/>
  <c r="R23" i="3"/>
  <c r="S22" i="3"/>
  <c r="N24" i="3"/>
  <c r="S24" i="3" s="1"/>
  <c r="P25" i="3" s="1"/>
  <c r="N24" i="5" l="1"/>
  <c r="N25" i="5"/>
  <c r="N26" i="5" s="1"/>
  <c r="R22" i="3" l="1"/>
  <c r="H21" i="1"/>
  <c r="H20" i="1"/>
  <c r="N22" i="3"/>
  <c r="K19" i="1"/>
  <c r="R16" i="3"/>
  <c r="P14" i="3"/>
  <c r="P16" i="3"/>
  <c r="R15" i="3"/>
  <c r="T15" i="3" s="1"/>
  <c r="P15" i="3"/>
  <c r="R14" i="3"/>
  <c r="T14" i="3" s="1"/>
  <c r="T10" i="3"/>
  <c r="T9" i="3"/>
  <c r="T11" i="3"/>
  <c r="S10" i="3"/>
  <c r="S11" i="3"/>
  <c r="S9" i="3"/>
  <c r="S4" i="3"/>
  <c r="S5" i="3"/>
  <c r="R10" i="3"/>
  <c r="R11" i="3"/>
  <c r="R9" i="3"/>
  <c r="Q10" i="3"/>
  <c r="Q11" i="3"/>
  <c r="Q9" i="3"/>
  <c r="P10" i="3"/>
  <c r="P11" i="3"/>
  <c r="P9" i="3"/>
  <c r="P4" i="3"/>
  <c r="T5" i="3"/>
  <c r="T6" i="3"/>
  <c r="T4" i="3"/>
  <c r="Q4" i="3"/>
  <c r="Q5" i="3" l="1"/>
  <c r="Q6" i="3"/>
  <c r="P5" i="3"/>
  <c r="V14" i="1"/>
  <c r="N53" i="1"/>
  <c r="N52" i="1"/>
  <c r="L24" i="3"/>
  <c r="P23" i="3"/>
  <c r="AM27" i="3"/>
  <c r="AM26" i="3"/>
  <c r="AM25" i="3"/>
  <c r="AN22" i="3"/>
  <c r="AO22" i="3"/>
  <c r="N28" i="3"/>
  <c r="N27" i="3"/>
  <c r="N25" i="3"/>
  <c r="N23" i="3"/>
  <c r="N14" i="3"/>
  <c r="N16" i="3"/>
  <c r="N15" i="3"/>
  <c r="N5" i="3"/>
  <c r="N9" i="3"/>
  <c r="N11" i="3"/>
  <c r="N10" i="3"/>
  <c r="Q24" i="3" l="1"/>
  <c r="N6" i="3"/>
  <c r="N4" i="3"/>
  <c r="P26" i="2"/>
  <c r="P25" i="2"/>
  <c r="S24" i="2"/>
  <c r="P22" i="2"/>
  <c r="P21" i="2"/>
  <c r="S20" i="2"/>
  <c r="S13" i="2"/>
  <c r="S11" i="2"/>
  <c r="S10" i="2"/>
  <c r="S8" i="2"/>
  <c r="R13" i="2"/>
  <c r="Q28" i="2"/>
  <c r="N28" i="2"/>
  <c r="N27" i="2"/>
  <c r="Q26" i="2"/>
  <c r="N26" i="2"/>
  <c r="Q25" i="2"/>
  <c r="N25" i="2"/>
  <c r="Q24" i="2"/>
  <c r="N24" i="2"/>
  <c r="R23" i="2"/>
  <c r="R24" i="2" s="1"/>
  <c r="R25" i="2" s="1"/>
  <c r="R26" i="2" s="1"/>
  <c r="R27" i="2" s="1"/>
  <c r="R28" i="2" s="1"/>
  <c r="Q23" i="2"/>
  <c r="N23" i="2"/>
  <c r="S23" i="2" s="1"/>
  <c r="Q22" i="2"/>
  <c r="N22" i="2"/>
  <c r="R21" i="2"/>
  <c r="R22" i="2" s="1"/>
  <c r="Q21" i="2"/>
  <c r="R20" i="2"/>
  <c r="N20" i="2"/>
  <c r="S19" i="2"/>
  <c r="S21" i="2" s="1"/>
  <c r="S22" i="2" s="1"/>
  <c r="R19" i="2"/>
  <c r="N19" i="2"/>
  <c r="I28" i="1"/>
  <c r="K28" i="1"/>
  <c r="H27" i="1"/>
  <c r="H26" i="1"/>
  <c r="I27" i="1"/>
  <c r="F28" i="1"/>
  <c r="F27" i="1"/>
  <c r="I26" i="1"/>
  <c r="F26" i="1"/>
  <c r="I25" i="1"/>
  <c r="F25" i="1"/>
  <c r="I24" i="1"/>
  <c r="F24" i="1"/>
  <c r="F23" i="1"/>
  <c r="F22" i="1"/>
  <c r="I21" i="1"/>
  <c r="F21" i="1"/>
  <c r="I20" i="1"/>
  <c r="F20" i="1"/>
  <c r="K20" i="1"/>
  <c r="K21" i="1" s="1"/>
  <c r="H22" i="1" s="1"/>
  <c r="I22" i="1" s="1"/>
  <c r="J19" i="1"/>
  <c r="J20" i="1" s="1"/>
  <c r="J21" i="1" s="1"/>
  <c r="J22" i="1" s="1"/>
  <c r="J23" i="1" s="1"/>
  <c r="J24" i="1" s="1"/>
  <c r="J25" i="1" s="1"/>
  <c r="J26" i="1" s="1"/>
  <c r="J27" i="1" s="1"/>
  <c r="J28" i="1" s="1"/>
  <c r="F19" i="1"/>
  <c r="K18" i="1"/>
  <c r="J18" i="1"/>
  <c r="F18" i="1"/>
  <c r="Q25" i="3" l="1"/>
  <c r="S25" i="2"/>
  <c r="S26" i="2" s="1"/>
  <c r="K22" i="1"/>
  <c r="AB28" i="3"/>
  <c r="AB27" i="3"/>
  <c r="AB25" i="3"/>
  <c r="AC22" i="3"/>
  <c r="Y22" i="3"/>
  <c r="AD22" i="3" s="1"/>
  <c r="AC9" i="2"/>
  <c r="AC10" i="2" s="1"/>
  <c r="AC11" i="2" s="1"/>
  <c r="AC12" i="2" s="1"/>
  <c r="AC13" i="2" s="1"/>
  <c r="AC8" i="2"/>
  <c r="Y13" i="2"/>
  <c r="AA12" i="2"/>
  <c r="AB12" i="2" s="1"/>
  <c r="AA11" i="2"/>
  <c r="AB11" i="2"/>
  <c r="Y9" i="2"/>
  <c r="Y8" i="2"/>
  <c r="AD9" i="2" s="1"/>
  <c r="AD10" i="2" s="1"/>
  <c r="AD11" i="2" s="1"/>
  <c r="AD12" i="2" s="1"/>
  <c r="AD13" i="2" s="1"/>
  <c r="AB6" i="2"/>
  <c r="N13" i="2"/>
  <c r="R5" i="2"/>
  <c r="R6" i="2" s="1"/>
  <c r="R7" i="2" s="1"/>
  <c r="R8" i="2"/>
  <c r="R9" i="2" s="1"/>
  <c r="R10" i="2" s="1"/>
  <c r="R11" i="2" s="1"/>
  <c r="R12" i="2" s="1"/>
  <c r="Q11" i="2"/>
  <c r="Q10" i="2"/>
  <c r="Q7" i="2"/>
  <c r="Q6" i="2"/>
  <c r="P12" i="2"/>
  <c r="Q12" i="2" s="1"/>
  <c r="AB10" i="2"/>
  <c r="AB9" i="2"/>
  <c r="AB8" i="2"/>
  <c r="AB7" i="2"/>
  <c r="AC5" i="2"/>
  <c r="AC6" i="2" s="1"/>
  <c r="AC7" i="2" s="1"/>
  <c r="Y5" i="2"/>
  <c r="AC4" i="2"/>
  <c r="Y4" i="2"/>
  <c r="AD4" i="2" s="1"/>
  <c r="AD5" i="2" s="1"/>
  <c r="AD6" i="2" s="1"/>
  <c r="AD7" i="2" s="1"/>
  <c r="Q13" i="2"/>
  <c r="N12" i="2"/>
  <c r="N11" i="2"/>
  <c r="N10" i="2"/>
  <c r="Q9" i="2"/>
  <c r="N9" i="2"/>
  <c r="Q8" i="2"/>
  <c r="N8" i="2"/>
  <c r="S9" i="2" s="1"/>
  <c r="S12" i="2" s="1"/>
  <c r="N7" i="2"/>
  <c r="N5" i="2"/>
  <c r="R4" i="2"/>
  <c r="N4" i="2"/>
  <c r="S4" i="2" s="1"/>
  <c r="S5" i="2" s="1"/>
  <c r="S6" i="2" s="1"/>
  <c r="S7" i="2" s="1"/>
  <c r="Q31" i="1"/>
  <c r="V28" i="1"/>
  <c r="Q30" i="1"/>
  <c r="Q29" i="1"/>
  <c r="U28" i="1"/>
  <c r="S26" i="1"/>
  <c r="T26" i="1" s="1"/>
  <c r="U22" i="1"/>
  <c r="U20" i="1"/>
  <c r="S28" i="1"/>
  <c r="S27" i="1" s="1"/>
  <c r="T27" i="1" s="1"/>
  <c r="Q28" i="1"/>
  <c r="Q27" i="1"/>
  <c r="Q26" i="1"/>
  <c r="T25" i="1"/>
  <c r="Q25" i="1"/>
  <c r="T24" i="1"/>
  <c r="Q24" i="1"/>
  <c r="T23" i="1"/>
  <c r="Q23" i="1"/>
  <c r="T22" i="1"/>
  <c r="Q22" i="1"/>
  <c r="T21" i="1"/>
  <c r="Q21" i="1"/>
  <c r="T20" i="1"/>
  <c r="Q20" i="1"/>
  <c r="U19" i="1"/>
  <c r="U21" i="1" s="1"/>
  <c r="U23" i="1" s="1"/>
  <c r="U24" i="1" s="1"/>
  <c r="U25" i="1" s="1"/>
  <c r="U26" i="1" s="1"/>
  <c r="U27" i="1" s="1"/>
  <c r="Q19" i="1"/>
  <c r="U18" i="1"/>
  <c r="Q18" i="1"/>
  <c r="V18" i="1" s="1"/>
  <c r="V19" i="1" s="1"/>
  <c r="V20" i="1" s="1"/>
  <c r="S14" i="1"/>
  <c r="T14" i="1" s="1"/>
  <c r="S12" i="1"/>
  <c r="T12" i="1" s="1"/>
  <c r="Q14" i="1"/>
  <c r="U5" i="1"/>
  <c r="U6" i="1" s="1"/>
  <c r="U7" i="1" s="1"/>
  <c r="U8" i="1" s="1"/>
  <c r="U9" i="1" s="1"/>
  <c r="U4" i="1"/>
  <c r="T7" i="1"/>
  <c r="T8" i="1"/>
  <c r="T9" i="1"/>
  <c r="T10" i="1"/>
  <c r="T11" i="1"/>
  <c r="T6" i="1"/>
  <c r="Q5" i="1"/>
  <c r="Q6" i="1"/>
  <c r="Q13" i="1"/>
  <c r="Q12" i="1"/>
  <c r="Q11" i="1"/>
  <c r="Q10" i="1"/>
  <c r="Q9" i="1"/>
  <c r="Q8" i="1"/>
  <c r="Q7" i="1"/>
  <c r="Q4" i="1"/>
  <c r="V4" i="1" s="1"/>
  <c r="S25" i="3" l="1"/>
  <c r="S26" i="3" s="1"/>
  <c r="Q26" i="3"/>
  <c r="P27" i="2"/>
  <c r="Q27" i="2" s="1"/>
  <c r="S27" i="2" s="1"/>
  <c r="S28" i="2" s="1"/>
  <c r="AD8" i="2"/>
  <c r="H23" i="1"/>
  <c r="I23" i="1" s="1"/>
  <c r="K23" i="1" s="1"/>
  <c r="K24" i="1" s="1"/>
  <c r="K25" i="1" s="1"/>
  <c r="K26" i="1" s="1"/>
  <c r="K27" i="1" s="1"/>
  <c r="V21" i="1"/>
  <c r="V22" i="1" s="1"/>
  <c r="V23" i="1" s="1"/>
  <c r="V24" i="1" s="1"/>
  <c r="V25" i="1" s="1"/>
  <c r="V26" i="1" s="1"/>
  <c r="V27" i="1" s="1"/>
  <c r="T28" i="1"/>
  <c r="S13" i="1"/>
  <c r="T13" i="1" s="1"/>
  <c r="V5" i="1"/>
  <c r="V6" i="1" s="1"/>
  <c r="V7" i="1" s="1"/>
  <c r="V8" i="1" s="1"/>
  <c r="V9" i="1" s="1"/>
  <c r="U10" i="1"/>
  <c r="P27" i="3" l="1"/>
  <c r="Q27" i="3" s="1"/>
  <c r="S27" i="3" s="1"/>
  <c r="P28" i="3" s="1"/>
  <c r="H28" i="1"/>
  <c r="U11" i="1"/>
  <c r="U12" i="1" s="1"/>
  <c r="U13" i="1" s="1"/>
  <c r="U14" i="1" s="1"/>
  <c r="V10" i="1"/>
  <c r="V11" i="1" l="1"/>
  <c r="V12" i="1" s="1"/>
  <c r="V13" i="1" s="1"/>
  <c r="Q28" i="3"/>
  <c r="S28" i="3" s="1"/>
</calcChain>
</file>

<file path=xl/sharedStrings.xml><?xml version="1.0" encoding="utf-8"?>
<sst xmlns="http://schemas.openxmlformats.org/spreadsheetml/2006/main" count="326" uniqueCount="85">
  <si>
    <t>FECHA</t>
  </si>
  <si>
    <t>UNIDADES</t>
  </si>
  <si>
    <t>MONTO</t>
  </si>
  <si>
    <t>ENTRADA</t>
  </si>
  <si>
    <t xml:space="preserve">CONCEPTO </t>
  </si>
  <si>
    <t>COSTO</t>
  </si>
  <si>
    <t>SUBTOTAL</t>
  </si>
  <si>
    <t xml:space="preserve">SUBTOTAL </t>
  </si>
  <si>
    <t xml:space="preserve">INVENTARIO </t>
  </si>
  <si>
    <t xml:space="preserve">ENTRADA </t>
  </si>
  <si>
    <t xml:space="preserve">SALIDA </t>
  </si>
  <si>
    <t>SALIDA</t>
  </si>
  <si>
    <t>EXISTENCIA</t>
  </si>
  <si>
    <t xml:space="preserve">FECHA </t>
  </si>
  <si>
    <t>ENTRADA (DEVOLUCÓN)</t>
  </si>
  <si>
    <t>FIFO/PEPS</t>
  </si>
  <si>
    <t>CANTIDAD</t>
  </si>
  <si>
    <t>COMPRA</t>
  </si>
  <si>
    <t>LIFO/PEPS</t>
  </si>
  <si>
    <t>PMP</t>
  </si>
  <si>
    <t>PMP  FIFO</t>
  </si>
  <si>
    <t>LIFO/UEPS</t>
  </si>
  <si>
    <t xml:space="preserve">PRODUCTO </t>
  </si>
  <si>
    <t>A</t>
  </si>
  <si>
    <t>B</t>
  </si>
  <si>
    <t>C</t>
  </si>
  <si>
    <t>COSTO UNIT</t>
  </si>
  <si>
    <t>TOTAL</t>
  </si>
  <si>
    <t>COST. UNIT</t>
  </si>
  <si>
    <t>IVA</t>
  </si>
  <si>
    <t>COST. UNIT. C/IVA</t>
  </si>
  <si>
    <t>COST. C. DTO</t>
  </si>
  <si>
    <t>PRODUCTO  "A"</t>
  </si>
  <si>
    <t>PRODUCTO  "B"</t>
  </si>
  <si>
    <t>PRODUCTO  "C"</t>
  </si>
  <si>
    <t>SALIDA TODO</t>
  </si>
  <si>
    <t>DEBE</t>
  </si>
  <si>
    <t>HAVER</t>
  </si>
  <si>
    <t>PRECIOS</t>
  </si>
  <si>
    <t>COSTOS</t>
  </si>
  <si>
    <t xml:space="preserve">FACTORAJE FINANCIERO: VENDER PARTE DE LA CUENTA POR COBRAR A OTRA EMPRESA PARA QUE ELLOS LO COBREN </t>
  </si>
  <si>
    <t>IVA ACREDITABLE: ES EL QUE YA SE PAGO</t>
  </si>
  <si>
    <t>IVA RETENIDO: ES EL QUE AÚN NO HEMOS PAGADP Y QUE TENEMOS EN CAJA</t>
  </si>
  <si>
    <t>DESCUENTO POR UNIDAD</t>
  </si>
  <si>
    <t>GASTOS</t>
  </si>
  <si>
    <t>GASTOS UNITARIOS</t>
  </si>
  <si>
    <t>COSTO UNITARIO</t>
  </si>
  <si>
    <t xml:space="preserve">PARA ESTE CASO NO TOMAR EN CUENTA EL IVA </t>
  </si>
  <si>
    <t xml:space="preserve">COSTO TOTAL FINAL </t>
  </si>
  <si>
    <t>COSTO TOT. SIN DTO</t>
  </si>
  <si>
    <t xml:space="preserve">MATERIA PRIMA </t>
  </si>
  <si>
    <t>TIPO DE M.P</t>
  </si>
  <si>
    <t>X</t>
  </si>
  <si>
    <t>G</t>
  </si>
  <si>
    <t>F</t>
  </si>
  <si>
    <t xml:space="preserve">TOTAL </t>
  </si>
  <si>
    <t>COSTO DE MOD</t>
  </si>
  <si>
    <t>COST. DE MOD UNIT.</t>
  </si>
  <si>
    <t>UNIDADES PROD.</t>
  </si>
  <si>
    <t>COSTO FIJO</t>
  </si>
  <si>
    <t>LA EMPRESA PRODUCE Y VENDE AL AÑO 10,000 UNIDADES</t>
  </si>
  <si>
    <t>COSTO DE M.P</t>
  </si>
  <si>
    <t>COST. DE M.P UNIT.</t>
  </si>
  <si>
    <t xml:space="preserve">COSTO POR UNIDAD PRODUCIDAAL 75% </t>
  </si>
  <si>
    <t>COSTO POR UNIDAD PRODUCIDA AL 100%</t>
  </si>
  <si>
    <t>P.V</t>
  </si>
  <si>
    <t xml:space="preserve">UNIDADES </t>
  </si>
  <si>
    <t>COSTO POR UNID.</t>
  </si>
  <si>
    <t>UTILIDAD</t>
  </si>
  <si>
    <t xml:space="preserve">MARGEN </t>
  </si>
  <si>
    <t>UTILIDAD UNITARIO</t>
  </si>
  <si>
    <t>MARGEN UNITARIO</t>
  </si>
  <si>
    <t>MATERIA PRIMA "Y"</t>
  </si>
  <si>
    <t xml:space="preserve">IMPORTE </t>
  </si>
  <si>
    <t>COMPRA DE M.P</t>
  </si>
  <si>
    <t>MOD</t>
  </si>
  <si>
    <t>AMORTIZACIONES</t>
  </si>
  <si>
    <t xml:space="preserve">REPARACIONES </t>
  </si>
  <si>
    <t xml:space="preserve">SEGUROS </t>
  </si>
  <si>
    <t>COMPRAS DE SONSUMIBLES</t>
  </si>
  <si>
    <t xml:space="preserve">SUMINISTROS </t>
  </si>
  <si>
    <t>INICIO DEL PERIODO EXISTENCIA Y</t>
  </si>
  <si>
    <t>FINAL DEL PERIODO EXISTENCIA Y</t>
  </si>
  <si>
    <t>COSTO TOTAL POR LAS 1000 UNIDADES DE "A"</t>
  </si>
  <si>
    <t>COSTO UNITARIO POR CADA PRODUCTO DE "A"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</si>
</sst>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 Black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8">
    <xf numFmtId="0" fontId="0" fillId="0" borderId="0" xfId="0"/>
    <xf numFmtId="0" fontId="0" fillId="3" borderId="1" xfId="0" applyFill="1" applyBorder="1"/>
    <xf numFmtId="0" fontId="0" fillId="6" borderId="1" xfId="0" applyFill="1" applyBorder="1"/>
    <xf numFmtId="0" fontId="0" fillId="0" borderId="0" xfId="0" applyBorder="1"/>
    <xf numFmtId="0" fontId="0" fillId="0" borderId="0" xfId="0" applyFill="1" applyBorder="1"/>
    <xf numFmtId="44" fontId="0" fillId="0" borderId="0" xfId="2" applyFont="1" applyFill="1" applyBorder="1"/>
    <xf numFmtId="43" fontId="0" fillId="0" borderId="0" xfId="1" applyFont="1" applyBorder="1"/>
    <xf numFmtId="44" fontId="0" fillId="0" borderId="0" xfId="0" applyNumberFormat="1" applyBorder="1"/>
    <xf numFmtId="0" fontId="0" fillId="8" borderId="1" xfId="0" applyFill="1" applyBorder="1"/>
    <xf numFmtId="43" fontId="3" fillId="7" borderId="1" xfId="1" applyFont="1" applyFill="1" applyBorder="1" applyAlignment="1">
      <alignment horizontal="center" wrapText="1"/>
    </xf>
    <xf numFmtId="43" fontId="3" fillId="7" borderId="1" xfId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4" fillId="6" borderId="1" xfId="0" applyFont="1" applyFill="1" applyBorder="1"/>
    <xf numFmtId="44" fontId="4" fillId="6" borderId="1" xfId="2" applyFont="1" applyFill="1" applyBorder="1"/>
    <xf numFmtId="0" fontId="4" fillId="3" borderId="1" xfId="0" applyFont="1" applyFill="1" applyBorder="1"/>
    <xf numFmtId="0" fontId="2" fillId="2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44" fontId="2" fillId="6" borderId="1" xfId="2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3" fontId="2" fillId="2" borderId="1" xfId="1" applyFont="1" applyFill="1" applyBorder="1" applyAlignment="1">
      <alignment horizontal="center"/>
    </xf>
    <xf numFmtId="14" fontId="4" fillId="8" borderId="1" xfId="0" applyNumberFormat="1" applyFont="1" applyFill="1" applyBorder="1"/>
    <xf numFmtId="0" fontId="4" fillId="8" borderId="1" xfId="0" applyFont="1" applyFill="1" applyBorder="1"/>
    <xf numFmtId="44" fontId="4" fillId="3" borderId="1" xfId="2" applyFont="1" applyFill="1" applyBorder="1"/>
    <xf numFmtId="43" fontId="4" fillId="8" borderId="1" xfId="1" applyFont="1" applyFill="1" applyBorder="1"/>
    <xf numFmtId="44" fontId="4" fillId="8" borderId="1" xfId="0" applyNumberFormat="1" applyFont="1" applyFill="1" applyBorder="1"/>
    <xf numFmtId="44" fontId="4" fillId="6" borderId="1" xfId="0" applyNumberFormat="1" applyFont="1" applyFill="1" applyBorder="1"/>
    <xf numFmtId="0" fontId="4" fillId="0" borderId="0" xfId="0" applyFont="1"/>
    <xf numFmtId="0" fontId="4" fillId="0" borderId="0" xfId="0" applyFont="1" applyBorder="1" applyAlignment="1">
      <alignment vertical="center" wrapText="1"/>
    </xf>
    <xf numFmtId="44" fontId="4" fillId="0" borderId="0" xfId="2" applyFont="1" applyFill="1" applyBorder="1"/>
    <xf numFmtId="44" fontId="0" fillId="0" borderId="0" xfId="0" applyNumberFormat="1"/>
    <xf numFmtId="2" fontId="0" fillId="0" borderId="0" xfId="0" applyNumberFormat="1"/>
    <xf numFmtId="0" fontId="4" fillId="0" borderId="0" xfId="0" applyFont="1" applyFill="1" applyBorder="1"/>
    <xf numFmtId="44" fontId="4" fillId="0" borderId="0" xfId="0" applyNumberFormat="1" applyFont="1" applyFill="1" applyBorder="1"/>
    <xf numFmtId="43" fontId="3" fillId="7" borderId="6" xfId="1" applyFont="1" applyFill="1" applyBorder="1" applyAlignment="1">
      <alignment horizontal="center" wrapText="1"/>
    </xf>
    <xf numFmtId="0" fontId="3" fillId="7" borderId="6" xfId="0" applyFont="1" applyFill="1" applyBorder="1" applyAlignment="1">
      <alignment horizontal="center" vertical="center" wrapText="1"/>
    </xf>
    <xf numFmtId="0" fontId="0" fillId="0" borderId="1" xfId="0" applyBorder="1"/>
    <xf numFmtId="43" fontId="3" fillId="0" borderId="0" xfId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7" borderId="1" xfId="1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2" fontId="0" fillId="0" borderId="0" xfId="0" applyNumberFormat="1" applyBorder="1"/>
    <xf numFmtId="9" fontId="0" fillId="0" borderId="0" xfId="0" applyNumberFormat="1" applyBorder="1"/>
    <xf numFmtId="44" fontId="0" fillId="0" borderId="0" xfId="2" applyFont="1" applyBorder="1"/>
    <xf numFmtId="0" fontId="4" fillId="0" borderId="0" xfId="0" applyFont="1" applyAlignment="1"/>
    <xf numFmtId="2" fontId="4" fillId="3" borderId="1" xfId="0" applyNumberFormat="1" applyFont="1" applyFill="1" applyBorder="1"/>
    <xf numFmtId="9" fontId="4" fillId="3" borderId="1" xfId="0" applyNumberFormat="1" applyFont="1" applyFill="1" applyBorder="1"/>
    <xf numFmtId="0" fontId="4" fillId="9" borderId="1" xfId="0" applyFont="1" applyFill="1" applyBorder="1"/>
    <xf numFmtId="2" fontId="4" fillId="9" borderId="1" xfId="0" applyNumberFormat="1" applyFont="1" applyFill="1" applyBorder="1"/>
    <xf numFmtId="9" fontId="4" fillId="9" borderId="1" xfId="0" applyNumberFormat="1" applyFont="1" applyFill="1" applyBorder="1"/>
    <xf numFmtId="44" fontId="4" fillId="9" borderId="1" xfId="2" applyFont="1" applyFill="1" applyBorder="1"/>
    <xf numFmtId="44" fontId="4" fillId="9" borderId="1" xfId="0" applyNumberFormat="1" applyFont="1" applyFill="1" applyBorder="1"/>
    <xf numFmtId="2" fontId="4" fillId="6" borderId="1" xfId="0" applyNumberFormat="1" applyFont="1" applyFill="1" applyBorder="1"/>
    <xf numFmtId="9" fontId="4" fillId="6" borderId="1" xfId="0" applyNumberFormat="1" applyFont="1" applyFill="1" applyBorder="1"/>
    <xf numFmtId="0" fontId="5" fillId="11" borderId="1" xfId="0" applyFont="1" applyFill="1" applyBorder="1"/>
    <xf numFmtId="0" fontId="5" fillId="11" borderId="1" xfId="0" applyFont="1" applyFill="1" applyBorder="1" applyAlignment="1">
      <alignment horizontal="center"/>
    </xf>
    <xf numFmtId="14" fontId="4" fillId="0" borderId="0" xfId="0" applyNumberFormat="1" applyFont="1" applyFill="1" applyBorder="1"/>
    <xf numFmtId="0" fontId="4" fillId="8" borderId="0" xfId="0" applyFont="1" applyFill="1" applyBorder="1"/>
    <xf numFmtId="44" fontId="4" fillId="0" borderId="0" xfId="0" applyNumberFormat="1" applyFont="1"/>
    <xf numFmtId="9" fontId="0" fillId="0" borderId="0" xfId="0" applyNumberFormat="1"/>
    <xf numFmtId="0" fontId="2" fillId="0" borderId="0" xfId="0" applyFont="1" applyFill="1" applyBorder="1" applyAlignment="1">
      <alignment horizontal="center"/>
    </xf>
    <xf numFmtId="0" fontId="3" fillId="7" borderId="6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/>
    </xf>
    <xf numFmtId="0" fontId="6" fillId="10" borderId="3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4" fontId="5" fillId="11" borderId="1" xfId="0" applyNumberFormat="1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0" fillId="0" borderId="0" xfId="0" applyFill="1"/>
    <xf numFmtId="0" fontId="5" fillId="11" borderId="2" xfId="0" applyFont="1" applyFill="1" applyBorder="1"/>
    <xf numFmtId="44" fontId="4" fillId="9" borderId="2" xfId="0" applyNumberFormat="1" applyFont="1" applyFill="1" applyBorder="1"/>
    <xf numFmtId="0" fontId="5" fillId="0" borderId="0" xfId="0" applyFont="1" applyFill="1" applyBorder="1"/>
    <xf numFmtId="0" fontId="4" fillId="0" borderId="0" xfId="0" applyFont="1" applyFill="1"/>
    <xf numFmtId="14" fontId="4" fillId="8" borderId="9" xfId="0" applyNumberFormat="1" applyFont="1" applyFill="1" applyBorder="1"/>
    <xf numFmtId="0" fontId="4" fillId="6" borderId="9" xfId="0" applyFont="1" applyFill="1" applyBorder="1"/>
    <xf numFmtId="44" fontId="4" fillId="6" borderId="9" xfId="2" applyFont="1" applyFill="1" applyBorder="1"/>
    <xf numFmtId="0" fontId="4" fillId="3" borderId="9" xfId="0" applyFont="1" applyFill="1" applyBorder="1"/>
    <xf numFmtId="44" fontId="4" fillId="3" borderId="9" xfId="2" applyFont="1" applyFill="1" applyBorder="1"/>
    <xf numFmtId="43" fontId="4" fillId="8" borderId="9" xfId="1" applyFont="1" applyFill="1" applyBorder="1"/>
    <xf numFmtId="44" fontId="4" fillId="8" borderId="9" xfId="0" applyNumberFormat="1" applyFont="1" applyFill="1" applyBorder="1"/>
    <xf numFmtId="14" fontId="4" fillId="0" borderId="10" xfId="0" applyNumberFormat="1" applyFont="1" applyFill="1" applyBorder="1"/>
    <xf numFmtId="0" fontId="0" fillId="0" borderId="0" xfId="0" applyAlignment="1">
      <alignment horizontal="center"/>
    </xf>
    <xf numFmtId="44" fontId="0" fillId="0" borderId="1" xfId="2" applyFont="1" applyBorder="1"/>
    <xf numFmtId="3" fontId="0" fillId="0" borderId="1" xfId="0" applyNumberFormat="1" applyBorder="1"/>
    <xf numFmtId="44" fontId="0" fillId="0" borderId="1" xfId="0" applyNumberFormat="1" applyBorder="1"/>
    <xf numFmtId="9" fontId="0" fillId="0" borderId="1" xfId="3" applyFont="1" applyBorder="1"/>
    <xf numFmtId="0" fontId="7" fillId="0" borderId="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3" fontId="0" fillId="0" borderId="1" xfId="0" applyNumberFormat="1" applyFill="1" applyBorder="1"/>
    <xf numFmtId="44" fontId="0" fillId="0" borderId="1" xfId="0" applyNumberFormat="1" applyFill="1" applyBorder="1"/>
    <xf numFmtId="0" fontId="8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vertical="center"/>
    </xf>
    <xf numFmtId="0" fontId="7" fillId="5" borderId="1" xfId="0" applyFont="1" applyFill="1" applyBorder="1"/>
    <xf numFmtId="0" fontId="7" fillId="5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5" borderId="0" xfId="0" applyFont="1" applyFill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752474</xdr:colOff>
      <xdr:row>0</xdr:row>
      <xdr:rowOff>0</xdr:rowOff>
    </xdr:from>
    <xdr:to>
      <xdr:col>11</xdr:col>
      <xdr:colOff>361949</xdr:colOff>
      <xdr:row>13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923E09-DF6E-9E4F-91F8-098A374DD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92" t="17575" r="1857" b="2043"/>
        <a:stretch/>
      </xdr:blipFill>
      <xdr:spPr>
        <a:xfrm>
          <a:off x="752474" y="0"/>
          <a:ext cx="9744075" cy="2695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143875</xdr:colOff>
      <xdr:row>0</xdr:row>
      <xdr:rowOff>87567</xdr:rowOff>
    </xdr:from>
    <xdr:to>
      <xdr:col>8</xdr:col>
      <xdr:colOff>154737</xdr:colOff>
      <xdr:row>31</xdr:row>
      <xdr:rowOff>106783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F4D828-1A0B-9D4A-95EA-AADE78EC9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50" t="12277" r="3654" b="2046"/>
        <a:stretch/>
      </xdr:blipFill>
      <xdr:spPr>
        <a:xfrm>
          <a:off x="143875" y="87567"/>
          <a:ext cx="6144033" cy="63614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166440</xdr:colOff>
      <xdr:row>1</xdr:row>
      <xdr:rowOff>39945</xdr:rowOff>
    </xdr:from>
    <xdr:to>
      <xdr:col>8</xdr:col>
      <xdr:colOff>463379</xdr:colOff>
      <xdr:row>38</xdr:row>
      <xdr:rowOff>25743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8177D4-C127-3447-9849-C2DFCBA2E8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84" t="738" r="1829" b="19456"/>
        <a:stretch/>
      </xdr:blipFill>
      <xdr:spPr>
        <a:xfrm>
          <a:off x="166440" y="220148"/>
          <a:ext cx="6475317" cy="6756271"/>
        </a:xfrm>
        <a:prstGeom prst="rect">
          <a:avLst/>
        </a:prstGeom>
      </xdr:spPr>
    </xdr:pic>
    <xdr:clientData/>
  </xdr:twoCellAnchor>
  <xdr:twoCellAnchor editAs="oneCell">
    <xdr:from>
      <xdr:col>21</xdr:col>
      <xdr:colOff>828330</xdr:colOff>
      <xdr:row>3</xdr:row>
      <xdr:rowOff>67023</xdr:rowOff>
    </xdr:from>
    <xdr:to>
      <xdr:col>39</xdr:col>
      <xdr:colOff>464634</xdr:colOff>
      <xdr:row>13</xdr:row>
      <xdr:rowOff>69695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8177D4-C127-3447-9849-C2DFCBA2E8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54" t="81108" r="1829" b="-307"/>
        <a:stretch/>
      </xdr:blipFill>
      <xdr:spPr>
        <a:xfrm>
          <a:off x="20598513" y="624584"/>
          <a:ext cx="15689414" cy="18612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133350</xdr:colOff>
      <xdr:row>0</xdr:row>
      <xdr:rowOff>133350</xdr:rowOff>
    </xdr:from>
    <xdr:to>
      <xdr:col>13</xdr:col>
      <xdr:colOff>161925</xdr:colOff>
      <xdr:row>20</xdr:row>
      <xdr:rowOff>9525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1" t="2566" r="1443" b="717"/>
        <a:stretch/>
      </xdr:blipFill>
      <xdr:spPr>
        <a:xfrm>
          <a:off x="5257800" y="133350"/>
          <a:ext cx="6124575" cy="3590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133349</xdr:colOff>
      <xdr:row>2</xdr:row>
      <xdr:rowOff>76200</xdr:rowOff>
    </xdr:from>
    <xdr:to>
      <xdr:col>12</xdr:col>
      <xdr:colOff>695325</xdr:colOff>
      <xdr:row>5</xdr:row>
      <xdr:rowOff>133350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57" t="20615" r="1846" b="7777"/>
        <a:stretch/>
      </xdr:blipFill>
      <xdr:spPr>
        <a:xfrm>
          <a:off x="2419349" y="457200"/>
          <a:ext cx="7562851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62"/>
  <sheetViews>
    <sheetView topLeftCell="A9" zoomScale="89" zoomScaleNormal="89" workbookViewId="0">
      <selection activeCell="H22" sqref="H22"/>
    </sheetView>
  </sheetViews>
  <sheetFormatPr baseColWidth="10" defaultRowHeight="15" x14ac:dyDescent="0.25"/>
  <cols>
    <col min="1" max="1" width="12.140625" customWidth="1"/>
    <col min="2" max="2" width="14.85546875" customWidth="1"/>
    <col min="3" max="3" width="14" customWidth="1"/>
    <col min="4" max="4" width="14.28515625" customWidth="1"/>
    <col min="5" max="5" width="14.85546875" customWidth="1"/>
    <col min="6" max="6" width="13.28515625" customWidth="1"/>
    <col min="7" max="7" width="13.7109375" customWidth="1"/>
    <col min="8" max="8" width="14.85546875" customWidth="1"/>
    <col min="9" max="9" width="12.140625" customWidth="1"/>
    <col min="10" max="10" width="13.5703125" customWidth="1"/>
    <col min="11" max="11" width="14.28515625" customWidth="1"/>
    <col min="13" max="13" width="12.42578125" customWidth="1"/>
    <col min="14" max="14" width="25.7109375" customWidth="1"/>
    <col min="15" max="15" width="12.28515625" customWidth="1"/>
    <col min="17" max="17" width="13.42578125" customWidth="1"/>
    <col min="20" max="20" width="12.42578125" customWidth="1"/>
    <col min="21" max="21" width="15.28515625" customWidth="1"/>
    <col min="22" max="22" width="16" customWidth="1"/>
  </cols>
  <sheetData>
    <row r="2" spans="1:22" ht="21" customHeight="1" x14ac:dyDescent="0.25">
      <c r="M2" s="73" t="s">
        <v>15</v>
      </c>
      <c r="N2" s="73"/>
      <c r="O2" s="70" t="s">
        <v>3</v>
      </c>
      <c r="P2" s="71"/>
      <c r="Q2" s="72"/>
      <c r="R2" s="67" t="s">
        <v>11</v>
      </c>
      <c r="S2" s="68"/>
      <c r="T2" s="69"/>
      <c r="U2" s="9" t="s">
        <v>12</v>
      </c>
      <c r="V2" s="11" t="s">
        <v>2</v>
      </c>
    </row>
    <row r="3" spans="1:22" x14ac:dyDescent="0.25">
      <c r="M3" s="15" t="s">
        <v>13</v>
      </c>
      <c r="N3" s="15" t="s">
        <v>4</v>
      </c>
      <c r="O3" s="16" t="s">
        <v>1</v>
      </c>
      <c r="P3" s="16" t="s">
        <v>5</v>
      </c>
      <c r="Q3" s="17" t="s">
        <v>6</v>
      </c>
      <c r="R3" s="18" t="s">
        <v>1</v>
      </c>
      <c r="S3" s="18" t="s">
        <v>5</v>
      </c>
      <c r="T3" s="18" t="s">
        <v>6</v>
      </c>
      <c r="U3" s="19" t="s">
        <v>1</v>
      </c>
      <c r="V3" s="15" t="s">
        <v>7</v>
      </c>
    </row>
    <row r="4" spans="1:22" x14ac:dyDescent="0.25">
      <c r="M4" s="20">
        <v>38777</v>
      </c>
      <c r="N4" s="21" t="s">
        <v>12</v>
      </c>
      <c r="O4" s="12">
        <v>300</v>
      </c>
      <c r="P4" s="13">
        <v>10.199999999999999</v>
      </c>
      <c r="Q4" s="13">
        <f>O4*P4</f>
        <v>3060</v>
      </c>
      <c r="R4" s="14"/>
      <c r="S4" s="22"/>
      <c r="T4" s="22"/>
      <c r="U4" s="23">
        <f>O4</f>
        <v>300</v>
      </c>
      <c r="V4" s="24">
        <f>Q4</f>
        <v>3060</v>
      </c>
    </row>
    <row r="5" spans="1:22" x14ac:dyDescent="0.25">
      <c r="M5" s="20">
        <v>38778</v>
      </c>
      <c r="N5" s="21" t="s">
        <v>9</v>
      </c>
      <c r="O5" s="12">
        <v>50</v>
      </c>
      <c r="P5" s="13">
        <v>10.8</v>
      </c>
      <c r="Q5" s="13">
        <f>O5*P5</f>
        <v>540</v>
      </c>
      <c r="R5" s="14"/>
      <c r="S5" s="22"/>
      <c r="T5" s="22"/>
      <c r="U5" s="23">
        <f>O4+O5</f>
        <v>350</v>
      </c>
      <c r="V5" s="24">
        <f>V4+Q5</f>
        <v>3600</v>
      </c>
    </row>
    <row r="6" spans="1:22" x14ac:dyDescent="0.25">
      <c r="M6" s="20">
        <v>38782</v>
      </c>
      <c r="N6" s="21" t="s">
        <v>10</v>
      </c>
      <c r="O6" s="12"/>
      <c r="P6" s="13"/>
      <c r="Q6" s="13">
        <f>O6*P6</f>
        <v>0</v>
      </c>
      <c r="R6" s="14">
        <v>100</v>
      </c>
      <c r="S6" s="22">
        <v>10.199999999999999</v>
      </c>
      <c r="T6" s="22">
        <f>R6*S6</f>
        <v>1019.9999999999999</v>
      </c>
      <c r="U6" s="23">
        <f>U5-R6</f>
        <v>250</v>
      </c>
      <c r="V6" s="24">
        <f>V5-T6</f>
        <v>2580</v>
      </c>
    </row>
    <row r="7" spans="1:22" x14ac:dyDescent="0.25">
      <c r="M7" s="20">
        <v>38784</v>
      </c>
      <c r="N7" s="21" t="s">
        <v>10</v>
      </c>
      <c r="O7" s="12"/>
      <c r="P7" s="13"/>
      <c r="Q7" s="13">
        <f t="shared" ref="Q7:Q14" si="0">O7*P7</f>
        <v>0</v>
      </c>
      <c r="R7" s="14">
        <v>150</v>
      </c>
      <c r="S7" s="22">
        <v>10.199999999999999</v>
      </c>
      <c r="T7" s="22">
        <f t="shared" ref="T7:T14" si="1">R7*S7</f>
        <v>1530</v>
      </c>
      <c r="U7" s="23">
        <f>U6-R7</f>
        <v>100</v>
      </c>
      <c r="V7" s="24">
        <f t="shared" ref="V7:V8" si="2">V6-T7</f>
        <v>1050</v>
      </c>
    </row>
    <row r="8" spans="1:22" x14ac:dyDescent="0.25">
      <c r="M8" s="20">
        <v>38790</v>
      </c>
      <c r="N8" s="21" t="s">
        <v>10</v>
      </c>
      <c r="O8" s="12"/>
      <c r="P8" s="13"/>
      <c r="Q8" s="13">
        <f t="shared" si="0"/>
        <v>0</v>
      </c>
      <c r="R8" s="14">
        <v>50</v>
      </c>
      <c r="S8" s="22">
        <v>10.199999999999999</v>
      </c>
      <c r="T8" s="22">
        <f t="shared" si="1"/>
        <v>509.99999999999994</v>
      </c>
      <c r="U8" s="23">
        <f>U7-R8</f>
        <v>50</v>
      </c>
      <c r="V8" s="24">
        <f t="shared" si="2"/>
        <v>540</v>
      </c>
    </row>
    <row r="9" spans="1:22" x14ac:dyDescent="0.25">
      <c r="M9" s="20">
        <v>38790</v>
      </c>
      <c r="N9" s="21"/>
      <c r="O9" s="12"/>
      <c r="P9" s="13"/>
      <c r="Q9" s="13">
        <f t="shared" si="0"/>
        <v>0</v>
      </c>
      <c r="R9" s="14">
        <v>50</v>
      </c>
      <c r="S9" s="22">
        <v>10.8</v>
      </c>
      <c r="T9" s="22">
        <f t="shared" si="1"/>
        <v>540</v>
      </c>
      <c r="U9" s="23">
        <f>U8-R9</f>
        <v>0</v>
      </c>
      <c r="V9" s="24">
        <f>V8-T9</f>
        <v>0</v>
      </c>
    </row>
    <row r="10" spans="1:22" x14ac:dyDescent="0.25">
      <c r="M10" s="20">
        <v>38796</v>
      </c>
      <c r="N10" s="21" t="s">
        <v>14</v>
      </c>
      <c r="O10" s="12">
        <v>10</v>
      </c>
      <c r="P10" s="13">
        <v>12.1</v>
      </c>
      <c r="Q10" s="13">
        <f>O10*P10</f>
        <v>121</v>
      </c>
      <c r="R10" s="14"/>
      <c r="S10" s="22"/>
      <c r="T10" s="22">
        <f t="shared" si="1"/>
        <v>0</v>
      </c>
      <c r="U10" s="23">
        <f>U9+O10</f>
        <v>10</v>
      </c>
      <c r="V10" s="24">
        <f>V9+Q10</f>
        <v>121</v>
      </c>
    </row>
    <row r="11" spans="1:22" x14ac:dyDescent="0.25">
      <c r="M11" s="20">
        <v>38801</v>
      </c>
      <c r="N11" s="21" t="s">
        <v>3</v>
      </c>
      <c r="O11" s="12">
        <v>300</v>
      </c>
      <c r="P11" s="13">
        <v>12.4</v>
      </c>
      <c r="Q11" s="13">
        <f t="shared" si="0"/>
        <v>3720</v>
      </c>
      <c r="R11" s="14"/>
      <c r="S11" s="22"/>
      <c r="T11" s="22">
        <f t="shared" si="1"/>
        <v>0</v>
      </c>
      <c r="U11" s="23">
        <f>U10+O11</f>
        <v>310</v>
      </c>
      <c r="V11" s="24">
        <f>V10+Q11</f>
        <v>3841</v>
      </c>
    </row>
    <row r="12" spans="1:22" x14ac:dyDescent="0.25">
      <c r="M12" s="20">
        <v>38803</v>
      </c>
      <c r="N12" s="21" t="s">
        <v>10</v>
      </c>
      <c r="O12" s="12"/>
      <c r="P12" s="13"/>
      <c r="Q12" s="13">
        <f t="shared" si="0"/>
        <v>0</v>
      </c>
      <c r="R12" s="14">
        <v>10</v>
      </c>
      <c r="S12" s="22">
        <f>P10</f>
        <v>12.1</v>
      </c>
      <c r="T12" s="22">
        <f t="shared" si="1"/>
        <v>121</v>
      </c>
      <c r="U12" s="23">
        <f>U11-R12</f>
        <v>300</v>
      </c>
      <c r="V12" s="24">
        <f>V11-T12</f>
        <v>3720</v>
      </c>
    </row>
    <row r="13" spans="1:22" x14ac:dyDescent="0.25">
      <c r="M13" s="20">
        <v>38803</v>
      </c>
      <c r="N13" s="21"/>
      <c r="O13" s="12"/>
      <c r="P13" s="13"/>
      <c r="Q13" s="13">
        <f t="shared" si="0"/>
        <v>0</v>
      </c>
      <c r="R13" s="14">
        <v>60</v>
      </c>
      <c r="S13" s="22">
        <f>S14</f>
        <v>12.4</v>
      </c>
      <c r="T13" s="22">
        <f t="shared" si="1"/>
        <v>744</v>
      </c>
      <c r="U13" s="23">
        <f>U12-R13</f>
        <v>240</v>
      </c>
      <c r="V13" s="24">
        <f>V12-T13</f>
        <v>2976</v>
      </c>
    </row>
    <row r="14" spans="1:22" ht="15.75" customHeight="1" x14ac:dyDescent="0.25">
      <c r="M14" s="20">
        <v>38805</v>
      </c>
      <c r="N14" s="21" t="s">
        <v>10</v>
      </c>
      <c r="O14" s="12"/>
      <c r="P14" s="13"/>
      <c r="Q14" s="13">
        <f t="shared" si="0"/>
        <v>0</v>
      </c>
      <c r="R14" s="14">
        <v>100</v>
      </c>
      <c r="S14" s="22">
        <f>P11</f>
        <v>12.4</v>
      </c>
      <c r="T14" s="22">
        <f t="shared" si="1"/>
        <v>1240</v>
      </c>
      <c r="U14" s="23">
        <f>U13-R14</f>
        <v>140</v>
      </c>
      <c r="V14" s="24">
        <f>V13-T14</f>
        <v>1736</v>
      </c>
    </row>
    <row r="15" spans="1:22" x14ac:dyDescent="0.25">
      <c r="B15" s="59"/>
      <c r="C15" s="59"/>
      <c r="D15" s="59"/>
      <c r="E15" s="59"/>
      <c r="F15" s="59"/>
      <c r="G15" s="59"/>
      <c r="H15" s="59"/>
      <c r="I15" s="59"/>
      <c r="J15" s="59"/>
      <c r="K15" s="59"/>
      <c r="N15" s="3"/>
      <c r="O15" s="4"/>
      <c r="P15" s="5"/>
      <c r="Q15" s="5"/>
      <c r="R15" s="4"/>
      <c r="S15" s="5"/>
      <c r="T15" s="5"/>
      <c r="U15" s="6"/>
      <c r="V15" s="7"/>
    </row>
    <row r="16" spans="1:22" ht="15" customHeight="1" x14ac:dyDescent="0.25">
      <c r="A16" s="27"/>
      <c r="B16" s="60" t="s">
        <v>19</v>
      </c>
      <c r="C16" s="60"/>
      <c r="D16" s="61" t="s">
        <v>3</v>
      </c>
      <c r="E16" s="62"/>
      <c r="F16" s="63"/>
      <c r="G16" s="64" t="s">
        <v>11</v>
      </c>
      <c r="H16" s="65"/>
      <c r="I16" s="66"/>
      <c r="J16" s="33" t="s">
        <v>12</v>
      </c>
      <c r="K16" s="34" t="s">
        <v>2</v>
      </c>
      <c r="M16" s="73" t="s">
        <v>21</v>
      </c>
      <c r="N16" s="73"/>
      <c r="O16" s="70" t="s">
        <v>3</v>
      </c>
      <c r="P16" s="71"/>
      <c r="Q16" s="72"/>
      <c r="R16" s="67" t="s">
        <v>11</v>
      </c>
      <c r="S16" s="68"/>
      <c r="T16" s="69"/>
      <c r="U16" s="9" t="s">
        <v>12</v>
      </c>
      <c r="V16" s="11" t="s">
        <v>2</v>
      </c>
    </row>
    <row r="17" spans="1:22" x14ac:dyDescent="0.25">
      <c r="A17" s="27"/>
      <c r="B17" s="15" t="s">
        <v>13</v>
      </c>
      <c r="C17" s="15" t="s">
        <v>4</v>
      </c>
      <c r="D17" s="16" t="s">
        <v>1</v>
      </c>
      <c r="E17" s="16" t="s">
        <v>5</v>
      </c>
      <c r="F17" s="17" t="s">
        <v>6</v>
      </c>
      <c r="G17" s="18" t="s">
        <v>1</v>
      </c>
      <c r="H17" s="18" t="s">
        <v>5</v>
      </c>
      <c r="I17" s="18" t="s">
        <v>6</v>
      </c>
      <c r="J17" s="19" t="s">
        <v>1</v>
      </c>
      <c r="K17" s="15" t="s">
        <v>7</v>
      </c>
      <c r="M17" s="15" t="s">
        <v>13</v>
      </c>
      <c r="N17" s="15" t="s">
        <v>4</v>
      </c>
      <c r="O17" s="16" t="s">
        <v>1</v>
      </c>
      <c r="P17" s="16" t="s">
        <v>5</v>
      </c>
      <c r="Q17" s="17" t="s">
        <v>6</v>
      </c>
      <c r="R17" s="18" t="s">
        <v>1</v>
      </c>
      <c r="S17" s="18" t="s">
        <v>5</v>
      </c>
      <c r="T17" s="18" t="s">
        <v>6</v>
      </c>
      <c r="U17" s="19" t="s">
        <v>1</v>
      </c>
      <c r="V17" s="15" t="s">
        <v>7</v>
      </c>
    </row>
    <row r="18" spans="1:22" x14ac:dyDescent="0.25">
      <c r="A18" s="27"/>
      <c r="B18" s="20">
        <v>38777</v>
      </c>
      <c r="C18" s="21" t="s">
        <v>12</v>
      </c>
      <c r="D18" s="12">
        <v>300</v>
      </c>
      <c r="E18" s="13">
        <v>10.199999999999999</v>
      </c>
      <c r="F18" s="13">
        <f>D18*E18</f>
        <v>3060</v>
      </c>
      <c r="G18" s="14"/>
      <c r="H18" s="22"/>
      <c r="I18" s="22"/>
      <c r="J18" s="23">
        <f>D18</f>
        <v>300</v>
      </c>
      <c r="K18" s="24">
        <f>F18</f>
        <v>3060</v>
      </c>
      <c r="M18" s="20">
        <v>38777</v>
      </c>
      <c r="N18" s="21" t="s">
        <v>12</v>
      </c>
      <c r="O18" s="12">
        <v>300</v>
      </c>
      <c r="P18" s="13">
        <v>10.199999999999999</v>
      </c>
      <c r="Q18" s="13">
        <f>O18*P18</f>
        <v>3060</v>
      </c>
      <c r="R18" s="14"/>
      <c r="S18" s="22"/>
      <c r="T18" s="22"/>
      <c r="U18" s="23">
        <f>O18</f>
        <v>300</v>
      </c>
      <c r="V18" s="24">
        <f>Q18</f>
        <v>3060</v>
      </c>
    </row>
    <row r="19" spans="1:22" x14ac:dyDescent="0.25">
      <c r="A19" s="27"/>
      <c r="B19" s="20">
        <v>38778</v>
      </c>
      <c r="C19" s="21" t="s">
        <v>9</v>
      </c>
      <c r="D19" s="12">
        <v>50</v>
      </c>
      <c r="E19" s="13">
        <v>10.8</v>
      </c>
      <c r="F19" s="13">
        <f>D19*E19</f>
        <v>540</v>
      </c>
      <c r="G19" s="14"/>
      <c r="H19" s="22"/>
      <c r="I19" s="22"/>
      <c r="J19" s="23">
        <f>D18+D19</f>
        <v>350</v>
      </c>
      <c r="K19" s="24">
        <f>K18+F19</f>
        <v>3600</v>
      </c>
      <c r="M19" s="20">
        <v>38778</v>
      </c>
      <c r="N19" s="21" t="s">
        <v>9</v>
      </c>
      <c r="O19" s="12">
        <v>50</v>
      </c>
      <c r="P19" s="13">
        <v>10.8</v>
      </c>
      <c r="Q19" s="13">
        <f>O19*P19</f>
        <v>540</v>
      </c>
      <c r="R19" s="14"/>
      <c r="S19" s="22"/>
      <c r="T19" s="22"/>
      <c r="U19" s="23">
        <f>O18+O19</f>
        <v>350</v>
      </c>
      <c r="V19" s="24">
        <f>V18+Q19</f>
        <v>3600</v>
      </c>
    </row>
    <row r="20" spans="1:22" x14ac:dyDescent="0.25">
      <c r="A20" s="27"/>
      <c r="B20" s="20">
        <v>38782</v>
      </c>
      <c r="C20" s="21" t="s">
        <v>10</v>
      </c>
      <c r="D20" s="12"/>
      <c r="E20" s="13"/>
      <c r="F20" s="13">
        <f>D20*E20</f>
        <v>0</v>
      </c>
      <c r="G20" s="14">
        <v>100</v>
      </c>
      <c r="H20" s="22">
        <f>K19/J19</f>
        <v>10.285714285714286</v>
      </c>
      <c r="I20" s="22">
        <f>G20*H20</f>
        <v>1028.5714285714287</v>
      </c>
      <c r="J20" s="23">
        <f>J19-G20</f>
        <v>250</v>
      </c>
      <c r="K20" s="24">
        <f>K19-I20</f>
        <v>2571.4285714285716</v>
      </c>
      <c r="M20" s="20">
        <v>38782</v>
      </c>
      <c r="N20" s="21" t="s">
        <v>10</v>
      </c>
      <c r="O20" s="12"/>
      <c r="P20" s="13"/>
      <c r="Q20" s="13">
        <f>O20*P20</f>
        <v>0</v>
      </c>
      <c r="R20" s="14">
        <v>50</v>
      </c>
      <c r="S20" s="22">
        <v>10.8</v>
      </c>
      <c r="T20" s="22">
        <f>R20*S20</f>
        <v>540</v>
      </c>
      <c r="U20" s="23">
        <f>U19-R20</f>
        <v>300</v>
      </c>
      <c r="V20" s="24">
        <f>V19-T20</f>
        <v>3060</v>
      </c>
    </row>
    <row r="21" spans="1:22" x14ac:dyDescent="0.25">
      <c r="A21" s="27"/>
      <c r="B21" s="20">
        <v>38784</v>
      </c>
      <c r="C21" s="21" t="s">
        <v>10</v>
      </c>
      <c r="D21" s="12"/>
      <c r="E21" s="13"/>
      <c r="F21" s="13">
        <f t="shared" ref="F21:F23" si="3">D21*E21</f>
        <v>0</v>
      </c>
      <c r="G21" s="14">
        <v>150</v>
      </c>
      <c r="H21" s="22">
        <f>K20/J20</f>
        <v>10.285714285714286</v>
      </c>
      <c r="I21" s="22">
        <f t="shared" ref="I21:I27" si="4">G21*H21</f>
        <v>1542.8571428571429</v>
      </c>
      <c r="J21" s="23">
        <f>J20-G21</f>
        <v>100</v>
      </c>
      <c r="K21" s="24">
        <f t="shared" ref="K21:K22" si="5">K20-I21</f>
        <v>1028.5714285714287</v>
      </c>
      <c r="M21" s="20">
        <v>38782</v>
      </c>
      <c r="N21" s="21"/>
      <c r="O21" s="12"/>
      <c r="P21" s="13"/>
      <c r="Q21" s="13">
        <f t="shared" ref="Q21:Q23" si="6">O21*P21</f>
        <v>0</v>
      </c>
      <c r="R21" s="14">
        <v>50</v>
      </c>
      <c r="S21" s="22">
        <v>10.199999999999999</v>
      </c>
      <c r="T21" s="22">
        <f t="shared" ref="T21:T28" si="7">R21*S21</f>
        <v>509.99999999999994</v>
      </c>
      <c r="U21" s="23">
        <f>U20-R21</f>
        <v>250</v>
      </c>
      <c r="V21" s="24">
        <f t="shared" ref="V21:V22" si="8">V20-T21</f>
        <v>2550</v>
      </c>
    </row>
    <row r="22" spans="1:22" x14ac:dyDescent="0.25">
      <c r="A22" s="27"/>
      <c r="B22" s="20">
        <v>38790</v>
      </c>
      <c r="C22" s="21" t="s">
        <v>10</v>
      </c>
      <c r="D22" s="12"/>
      <c r="E22" s="13"/>
      <c r="F22" s="13">
        <f t="shared" si="3"/>
        <v>0</v>
      </c>
      <c r="G22" s="14">
        <v>50</v>
      </c>
      <c r="H22" s="22">
        <f t="shared" ref="H21:H23" si="9">K21/J21</f>
        <v>10.285714285714286</v>
      </c>
      <c r="I22" s="22">
        <f t="shared" si="4"/>
        <v>514.28571428571433</v>
      </c>
      <c r="J22" s="23">
        <f>J21-G22</f>
        <v>50</v>
      </c>
      <c r="K22" s="24">
        <f t="shared" si="5"/>
        <v>514.28571428571433</v>
      </c>
      <c r="M22" s="20">
        <v>38790</v>
      </c>
      <c r="N22" s="21" t="s">
        <v>10</v>
      </c>
      <c r="O22" s="12"/>
      <c r="P22" s="13"/>
      <c r="Q22" s="13">
        <f t="shared" si="6"/>
        <v>0</v>
      </c>
      <c r="R22" s="14">
        <v>150</v>
      </c>
      <c r="S22" s="22">
        <v>10.199999999999999</v>
      </c>
      <c r="T22" s="22">
        <f t="shared" si="7"/>
        <v>1530</v>
      </c>
      <c r="U22" s="23">
        <f>U21-R22</f>
        <v>100</v>
      </c>
      <c r="V22" s="24">
        <f t="shared" si="8"/>
        <v>1020</v>
      </c>
    </row>
    <row r="23" spans="1:22" x14ac:dyDescent="0.25">
      <c r="A23" s="27"/>
      <c r="B23" s="20">
        <v>38790</v>
      </c>
      <c r="C23" s="21"/>
      <c r="D23" s="12"/>
      <c r="E23" s="13"/>
      <c r="F23" s="13">
        <f t="shared" si="3"/>
        <v>0</v>
      </c>
      <c r="G23" s="14">
        <v>50</v>
      </c>
      <c r="H23" s="22">
        <f t="shared" si="9"/>
        <v>10.285714285714286</v>
      </c>
      <c r="I23" s="22">
        <f t="shared" si="4"/>
        <v>514.28571428571433</v>
      </c>
      <c r="J23" s="23">
        <f>J22-G23</f>
        <v>0</v>
      </c>
      <c r="K23" s="24">
        <f>K22-I23</f>
        <v>0</v>
      </c>
      <c r="M23" s="20">
        <v>38790</v>
      </c>
      <c r="N23" s="21"/>
      <c r="O23" s="12"/>
      <c r="P23" s="13"/>
      <c r="Q23" s="13">
        <f t="shared" si="6"/>
        <v>0</v>
      </c>
      <c r="R23" s="14">
        <v>100</v>
      </c>
      <c r="S23" s="22">
        <v>10.199999999999999</v>
      </c>
      <c r="T23" s="22">
        <f t="shared" si="7"/>
        <v>1019.9999999999999</v>
      </c>
      <c r="U23" s="23">
        <f>U22-R23</f>
        <v>0</v>
      </c>
      <c r="V23" s="24">
        <f>V22-T23</f>
        <v>0</v>
      </c>
    </row>
    <row r="24" spans="1:22" x14ac:dyDescent="0.25">
      <c r="A24" s="27"/>
      <c r="B24" s="20">
        <v>38796</v>
      </c>
      <c r="C24" s="21" t="s">
        <v>14</v>
      </c>
      <c r="D24" s="12">
        <v>10</v>
      </c>
      <c r="E24" s="13">
        <v>12.1</v>
      </c>
      <c r="F24" s="13">
        <f>D24*E24</f>
        <v>121</v>
      </c>
      <c r="G24" s="14"/>
      <c r="H24" s="22"/>
      <c r="I24" s="22">
        <f t="shared" si="4"/>
        <v>0</v>
      </c>
      <c r="J24" s="23">
        <f>J23+D24</f>
        <v>10</v>
      </c>
      <c r="K24" s="24">
        <f>K23+F24</f>
        <v>121</v>
      </c>
      <c r="M24" s="20">
        <v>38796</v>
      </c>
      <c r="N24" s="21" t="s">
        <v>14</v>
      </c>
      <c r="O24" s="12">
        <v>10</v>
      </c>
      <c r="P24" s="13">
        <v>12.1</v>
      </c>
      <c r="Q24" s="13">
        <f>O24*P24</f>
        <v>121</v>
      </c>
      <c r="R24" s="14"/>
      <c r="S24" s="22"/>
      <c r="T24" s="22">
        <f t="shared" si="7"/>
        <v>0</v>
      </c>
      <c r="U24" s="23">
        <f>U23+O24</f>
        <v>10</v>
      </c>
      <c r="V24" s="24">
        <f>V23+Q24</f>
        <v>121</v>
      </c>
    </row>
    <row r="25" spans="1:22" x14ac:dyDescent="0.25">
      <c r="A25" s="27"/>
      <c r="B25" s="20">
        <v>38801</v>
      </c>
      <c r="C25" s="21" t="s">
        <v>3</v>
      </c>
      <c r="D25" s="12">
        <v>300</v>
      </c>
      <c r="E25" s="13">
        <v>12.4</v>
      </c>
      <c r="F25" s="13">
        <f t="shared" ref="F25:F28" si="10">D25*E25</f>
        <v>3720</v>
      </c>
      <c r="G25" s="14"/>
      <c r="H25" s="22"/>
      <c r="I25" s="22">
        <f t="shared" si="4"/>
        <v>0</v>
      </c>
      <c r="J25" s="23">
        <f>J24+D25</f>
        <v>310</v>
      </c>
      <c r="K25" s="24">
        <f>K24+F25</f>
        <v>3841</v>
      </c>
      <c r="M25" s="20">
        <v>38801</v>
      </c>
      <c r="N25" s="21" t="s">
        <v>3</v>
      </c>
      <c r="O25" s="12">
        <v>300</v>
      </c>
      <c r="P25" s="13">
        <v>12.4</v>
      </c>
      <c r="Q25" s="13">
        <f t="shared" ref="Q25:Q28" si="11">O25*P25</f>
        <v>3720</v>
      </c>
      <c r="R25" s="14"/>
      <c r="S25" s="22"/>
      <c r="T25" s="22">
        <f t="shared" si="7"/>
        <v>0</v>
      </c>
      <c r="U25" s="23">
        <f>U24+O25</f>
        <v>310</v>
      </c>
      <c r="V25" s="24">
        <f>V24+Q25</f>
        <v>3841</v>
      </c>
    </row>
    <row r="26" spans="1:22" x14ac:dyDescent="0.25">
      <c r="A26" s="27"/>
      <c r="B26" s="20">
        <v>38803</v>
      </c>
      <c r="C26" s="21" t="s">
        <v>10</v>
      </c>
      <c r="D26" s="12"/>
      <c r="E26" s="13"/>
      <c r="F26" s="13">
        <f t="shared" si="10"/>
        <v>0</v>
      </c>
      <c r="G26" s="14">
        <v>10</v>
      </c>
      <c r="H26" s="22">
        <f>K25/J25</f>
        <v>12.390322580645162</v>
      </c>
      <c r="I26" s="22">
        <f t="shared" si="4"/>
        <v>123.90322580645162</v>
      </c>
      <c r="J26" s="23">
        <f>J25-G26</f>
        <v>300</v>
      </c>
      <c r="K26" s="24">
        <f>K25-I26</f>
        <v>3717.0967741935483</v>
      </c>
      <c r="M26" s="20">
        <v>38803</v>
      </c>
      <c r="N26" s="21" t="s">
        <v>10</v>
      </c>
      <c r="O26" s="12"/>
      <c r="P26" s="13"/>
      <c r="Q26" s="13">
        <f t="shared" si="11"/>
        <v>0</v>
      </c>
      <c r="R26" s="14">
        <v>10</v>
      </c>
      <c r="S26" s="22">
        <f>P25</f>
        <v>12.4</v>
      </c>
      <c r="T26" s="22">
        <f t="shared" si="7"/>
        <v>124</v>
      </c>
      <c r="U26" s="23">
        <f>U25-R26</f>
        <v>300</v>
      </c>
      <c r="V26" s="24">
        <f>V25-T26</f>
        <v>3717</v>
      </c>
    </row>
    <row r="27" spans="1:22" x14ac:dyDescent="0.25">
      <c r="A27" s="27"/>
      <c r="B27" s="20">
        <v>38803</v>
      </c>
      <c r="C27" s="21"/>
      <c r="D27" s="12"/>
      <c r="E27" s="13"/>
      <c r="F27" s="13">
        <f t="shared" si="10"/>
        <v>0</v>
      </c>
      <c r="G27" s="14">
        <v>60</v>
      </c>
      <c r="H27" s="22">
        <f t="shared" ref="H27:H28" si="12">K26/J26</f>
        <v>12.390322580645162</v>
      </c>
      <c r="I27" s="22">
        <f t="shared" si="4"/>
        <v>743.41935483870975</v>
      </c>
      <c r="J27" s="23">
        <f>J26-G27</f>
        <v>240</v>
      </c>
      <c r="K27" s="24">
        <f>K26-I27</f>
        <v>2973.6774193548385</v>
      </c>
      <c r="M27" s="20">
        <v>38803</v>
      </c>
      <c r="N27" s="21"/>
      <c r="O27" s="12"/>
      <c r="P27" s="13"/>
      <c r="Q27" s="13">
        <f t="shared" si="11"/>
        <v>0</v>
      </c>
      <c r="R27" s="14">
        <v>60</v>
      </c>
      <c r="S27" s="22">
        <f>S28</f>
        <v>12.4</v>
      </c>
      <c r="T27" s="22">
        <f t="shared" si="7"/>
        <v>744</v>
      </c>
      <c r="U27" s="23">
        <f>U26-R27</f>
        <v>240</v>
      </c>
      <c r="V27" s="24">
        <f>V26-T27</f>
        <v>2973</v>
      </c>
    </row>
    <row r="28" spans="1:22" x14ac:dyDescent="0.25">
      <c r="A28" s="27"/>
      <c r="B28" s="20">
        <v>38805</v>
      </c>
      <c r="C28" s="21" t="s">
        <v>10</v>
      </c>
      <c r="D28" s="12"/>
      <c r="E28" s="13"/>
      <c r="F28" s="13">
        <f t="shared" si="10"/>
        <v>0</v>
      </c>
      <c r="G28" s="14">
        <v>100</v>
      </c>
      <c r="H28" s="22">
        <f t="shared" si="12"/>
        <v>12.39032258064516</v>
      </c>
      <c r="I28" s="22">
        <f>G28*H28</f>
        <v>1239.0322580645159</v>
      </c>
      <c r="J28" s="23">
        <f>J27-G28</f>
        <v>140</v>
      </c>
      <c r="K28" s="24">
        <f>K27-I28</f>
        <v>1734.6451612903227</v>
      </c>
      <c r="M28" s="20">
        <v>38805</v>
      </c>
      <c r="N28" s="21" t="s">
        <v>10</v>
      </c>
      <c r="O28" s="12"/>
      <c r="P28" s="13"/>
      <c r="Q28" s="13">
        <f t="shared" si="11"/>
        <v>0</v>
      </c>
      <c r="R28" s="14">
        <v>100</v>
      </c>
      <c r="S28" s="22">
        <f>P25</f>
        <v>12.4</v>
      </c>
      <c r="T28" s="22">
        <f t="shared" si="7"/>
        <v>1240</v>
      </c>
      <c r="U28" s="23">
        <f>U27-R28</f>
        <v>140</v>
      </c>
      <c r="V28" s="24">
        <f>V27-T28</f>
        <v>1733</v>
      </c>
    </row>
    <row r="29" spans="1:22" x14ac:dyDescent="0.25">
      <c r="A29" s="27"/>
      <c r="B29" s="4"/>
      <c r="C29" s="31"/>
      <c r="D29" s="31"/>
      <c r="E29" s="28"/>
      <c r="F29" s="32"/>
      <c r="G29" s="4"/>
      <c r="H29" s="4"/>
      <c r="I29" s="4"/>
      <c r="J29" s="4"/>
      <c r="K29" s="4"/>
      <c r="M29" s="8"/>
      <c r="N29" s="21" t="s">
        <v>12</v>
      </c>
      <c r="O29" s="12">
        <v>130</v>
      </c>
      <c r="P29" s="13">
        <v>12.4</v>
      </c>
      <c r="Q29" s="25">
        <f>O29*P29</f>
        <v>1612</v>
      </c>
      <c r="R29" s="1"/>
      <c r="S29" s="1"/>
      <c r="T29" s="1"/>
      <c r="U29" s="8"/>
      <c r="V29" s="8"/>
    </row>
    <row r="30" spans="1:22" x14ac:dyDescent="0.25">
      <c r="A30" s="27"/>
      <c r="B30" s="4"/>
      <c r="C30" s="31"/>
      <c r="D30" s="31"/>
      <c r="E30" s="28"/>
      <c r="F30" s="32"/>
      <c r="G30" s="4"/>
      <c r="H30" s="4"/>
      <c r="I30" s="4"/>
      <c r="J30" s="4"/>
      <c r="K30" s="4"/>
      <c r="M30" s="8"/>
      <c r="N30" s="21" t="s">
        <v>12</v>
      </c>
      <c r="O30" s="12">
        <v>10</v>
      </c>
      <c r="P30" s="13">
        <v>12.1</v>
      </c>
      <c r="Q30" s="25">
        <f>O30*P30</f>
        <v>121</v>
      </c>
      <c r="R30" s="1"/>
      <c r="S30" s="1"/>
      <c r="T30" s="1"/>
      <c r="U30" s="2"/>
      <c r="V30" s="2"/>
    </row>
    <row r="31" spans="1:22" x14ac:dyDescent="0.25">
      <c r="A31" s="27"/>
      <c r="N31" s="26"/>
      <c r="O31" s="26"/>
      <c r="P31" s="26"/>
      <c r="Q31" s="25">
        <f>SUM(Q29:Q30)</f>
        <v>1733</v>
      </c>
    </row>
    <row r="32" spans="1:22" x14ac:dyDescent="0.25">
      <c r="F32" s="29"/>
    </row>
    <row r="33" spans="6:6" x14ac:dyDescent="0.25">
      <c r="F33" s="30"/>
    </row>
    <row r="52" spans="12:14" x14ac:dyDescent="0.25">
      <c r="N52">
        <f>800000*0.16</f>
        <v>128000</v>
      </c>
    </row>
    <row r="53" spans="12:14" x14ac:dyDescent="0.25">
      <c r="N53">
        <f>N52+8000000</f>
        <v>8128000</v>
      </c>
    </row>
    <row r="57" spans="12:14" x14ac:dyDescent="0.25">
      <c r="N57" t="s">
        <v>41</v>
      </c>
    </row>
    <row r="58" spans="12:14" x14ac:dyDescent="0.25">
      <c r="N58" t="s">
        <v>42</v>
      </c>
    </row>
    <row r="60" spans="12:14" x14ac:dyDescent="0.25">
      <c r="L60" t="s">
        <v>36</v>
      </c>
      <c r="M60" t="s">
        <v>37</v>
      </c>
      <c r="N60" t="s">
        <v>40</v>
      </c>
    </row>
    <row r="61" spans="12:14" x14ac:dyDescent="0.25">
      <c r="M61" t="s">
        <v>38</v>
      </c>
    </row>
    <row r="62" spans="12:14" x14ac:dyDescent="0.25">
      <c r="M62" t="s">
        <v>39</v>
      </c>
    </row>
  </sheetData>
  <mergeCells count="10">
    <mergeCell ref="B15:K15"/>
    <mergeCell ref="B16:C16"/>
    <mergeCell ref="D16:F16"/>
    <mergeCell ref="G16:I16"/>
    <mergeCell ref="R2:T2"/>
    <mergeCell ref="O2:Q2"/>
    <mergeCell ref="M2:N2"/>
    <mergeCell ref="M16:N16"/>
    <mergeCell ref="O16:Q16"/>
    <mergeCell ref="R16:T1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AD32"/>
  <sheetViews>
    <sheetView zoomScale="41" zoomScaleNormal="41" workbookViewId="0">
      <selection activeCell="L34" sqref="L34"/>
    </sheetView>
  </sheetViews>
  <sheetFormatPr baseColWidth="10" defaultRowHeight="15" x14ac:dyDescent="0.25"/>
  <cols>
    <col min="9" max="9" width="5.28515625" customWidth="1"/>
    <col min="11" max="11" width="25.7109375" customWidth="1"/>
    <col min="12" max="12" width="12" customWidth="1"/>
    <col min="14" max="14" width="13" customWidth="1"/>
    <col min="15" max="15" width="12.5703125" customWidth="1"/>
    <col min="17" max="17" width="12.85546875" customWidth="1"/>
    <col min="18" max="18" width="15.85546875" customWidth="1"/>
    <col min="19" max="19" width="13.140625" customWidth="1"/>
    <col min="20" max="20" width="7.140625" customWidth="1"/>
    <col min="22" max="22" width="23.140625" customWidth="1"/>
    <col min="23" max="23" width="12.42578125" customWidth="1"/>
    <col min="25" max="25" width="13" customWidth="1"/>
  </cols>
  <sheetData>
    <row r="2" spans="10:30" ht="18" customHeight="1" x14ac:dyDescent="0.25">
      <c r="J2" s="73" t="s">
        <v>15</v>
      </c>
      <c r="K2" s="73"/>
      <c r="L2" s="70" t="s">
        <v>3</v>
      </c>
      <c r="M2" s="71"/>
      <c r="N2" s="72"/>
      <c r="O2" s="67" t="s">
        <v>11</v>
      </c>
      <c r="P2" s="68"/>
      <c r="Q2" s="69"/>
      <c r="R2" s="10" t="s">
        <v>12</v>
      </c>
      <c r="S2" s="11" t="s">
        <v>2</v>
      </c>
      <c r="U2" s="73" t="s">
        <v>18</v>
      </c>
      <c r="V2" s="73"/>
      <c r="W2" s="70" t="s">
        <v>3</v>
      </c>
      <c r="X2" s="71"/>
      <c r="Y2" s="72"/>
      <c r="Z2" s="67" t="s">
        <v>11</v>
      </c>
      <c r="AA2" s="68"/>
      <c r="AB2" s="69"/>
      <c r="AC2" s="9" t="s">
        <v>12</v>
      </c>
      <c r="AD2" s="11" t="s">
        <v>2</v>
      </c>
    </row>
    <row r="3" spans="10:30" x14ac:dyDescent="0.25">
      <c r="J3" s="15" t="s">
        <v>13</v>
      </c>
      <c r="K3" s="15" t="s">
        <v>4</v>
      </c>
      <c r="L3" s="16" t="s">
        <v>1</v>
      </c>
      <c r="M3" s="16" t="s">
        <v>5</v>
      </c>
      <c r="N3" s="17" t="s">
        <v>6</v>
      </c>
      <c r="O3" s="18" t="s">
        <v>1</v>
      </c>
      <c r="P3" s="18" t="s">
        <v>5</v>
      </c>
      <c r="Q3" s="18" t="s">
        <v>6</v>
      </c>
      <c r="R3" s="19" t="s">
        <v>1</v>
      </c>
      <c r="S3" s="15" t="s">
        <v>7</v>
      </c>
      <c r="U3" s="15" t="s">
        <v>13</v>
      </c>
      <c r="V3" s="15" t="s">
        <v>4</v>
      </c>
      <c r="W3" s="16" t="s">
        <v>1</v>
      </c>
      <c r="X3" s="16" t="s">
        <v>5</v>
      </c>
      <c r="Y3" s="17" t="s">
        <v>6</v>
      </c>
      <c r="Z3" s="18" t="s">
        <v>1</v>
      </c>
      <c r="AA3" s="18" t="s">
        <v>5</v>
      </c>
      <c r="AB3" s="18" t="s">
        <v>6</v>
      </c>
      <c r="AC3" s="19" t="s">
        <v>1</v>
      </c>
      <c r="AD3" s="15" t="s">
        <v>7</v>
      </c>
    </row>
    <row r="4" spans="10:30" x14ac:dyDescent="0.25">
      <c r="J4" s="20">
        <v>41275</v>
      </c>
      <c r="K4" s="21" t="s">
        <v>8</v>
      </c>
      <c r="L4" s="12">
        <v>100</v>
      </c>
      <c r="M4" s="13">
        <v>0.3</v>
      </c>
      <c r="N4" s="13">
        <f>L4*M4</f>
        <v>30</v>
      </c>
      <c r="O4" s="14"/>
      <c r="P4" s="22"/>
      <c r="Q4" s="22"/>
      <c r="R4" s="23">
        <f>L4</f>
        <v>100</v>
      </c>
      <c r="S4" s="24">
        <f>N4</f>
        <v>30</v>
      </c>
      <c r="U4" s="20">
        <v>41275</v>
      </c>
      <c r="V4" s="21" t="s">
        <v>8</v>
      </c>
      <c r="W4" s="12">
        <v>100</v>
      </c>
      <c r="X4" s="13">
        <v>0.3</v>
      </c>
      <c r="Y4" s="13">
        <f>W4*X4</f>
        <v>30</v>
      </c>
      <c r="Z4" s="14"/>
      <c r="AA4" s="22"/>
      <c r="AB4" s="22"/>
      <c r="AC4" s="23">
        <f>W4</f>
        <v>100</v>
      </c>
      <c r="AD4" s="24">
        <f>Y4</f>
        <v>30</v>
      </c>
    </row>
    <row r="5" spans="10:30" x14ac:dyDescent="0.25">
      <c r="J5" s="20">
        <v>41284</v>
      </c>
      <c r="K5" s="21" t="s">
        <v>9</v>
      </c>
      <c r="L5" s="12">
        <v>200</v>
      </c>
      <c r="M5" s="13">
        <v>0.35</v>
      </c>
      <c r="N5" s="13">
        <f>L5*M5</f>
        <v>70</v>
      </c>
      <c r="O5" s="14"/>
      <c r="P5" s="22"/>
      <c r="Q5" s="22"/>
      <c r="R5" s="23">
        <f>L4+L5</f>
        <v>300</v>
      </c>
      <c r="S5" s="24">
        <f>S4+N5</f>
        <v>100</v>
      </c>
      <c r="U5" s="20">
        <v>41284</v>
      </c>
      <c r="V5" s="21" t="s">
        <v>9</v>
      </c>
      <c r="W5" s="12">
        <v>200</v>
      </c>
      <c r="X5" s="13">
        <v>0.35</v>
      </c>
      <c r="Y5" s="13">
        <f>W5*X5</f>
        <v>70</v>
      </c>
      <c r="Z5" s="14"/>
      <c r="AA5" s="22"/>
      <c r="AB5" s="22"/>
      <c r="AC5" s="23">
        <f>W4+W5</f>
        <v>300</v>
      </c>
      <c r="AD5" s="24">
        <f>AD4+Y5</f>
        <v>100</v>
      </c>
    </row>
    <row r="6" spans="10:30" x14ac:dyDescent="0.25">
      <c r="J6" s="35"/>
      <c r="K6" s="21"/>
      <c r="L6" s="12"/>
      <c r="M6" s="13"/>
      <c r="N6" s="13"/>
      <c r="O6" s="14">
        <v>100</v>
      </c>
      <c r="P6" s="22">
        <v>0.3</v>
      </c>
      <c r="Q6" s="22">
        <f>O6*P6</f>
        <v>30</v>
      </c>
      <c r="R6" s="23">
        <f>R5-O6</f>
        <v>200</v>
      </c>
      <c r="S6" s="24">
        <f>S5-Q6</f>
        <v>70</v>
      </c>
      <c r="U6" s="35"/>
      <c r="V6" s="21" t="s">
        <v>10</v>
      </c>
      <c r="W6" s="12"/>
      <c r="X6" s="13"/>
      <c r="Y6" s="13"/>
      <c r="Z6" s="14">
        <v>200</v>
      </c>
      <c r="AA6" s="22">
        <v>0.35</v>
      </c>
      <c r="AB6" s="22">
        <f>Z6*AA6</f>
        <v>70</v>
      </c>
      <c r="AC6" s="23">
        <f>AC5-Z6</f>
        <v>100</v>
      </c>
      <c r="AD6" s="24">
        <f>AD5-AB6</f>
        <v>30</v>
      </c>
    </row>
    <row r="7" spans="10:30" x14ac:dyDescent="0.25">
      <c r="J7" s="20">
        <v>41325</v>
      </c>
      <c r="K7" s="21" t="s">
        <v>10</v>
      </c>
      <c r="L7" s="12"/>
      <c r="M7" s="13"/>
      <c r="N7" s="13">
        <f>L7*M7</f>
        <v>0</v>
      </c>
      <c r="O7" s="14">
        <v>200</v>
      </c>
      <c r="P7" s="22">
        <v>0.35</v>
      </c>
      <c r="Q7" s="22">
        <f>O7*P7</f>
        <v>70</v>
      </c>
      <c r="R7" s="23">
        <f>R6-O7</f>
        <v>0</v>
      </c>
      <c r="S7" s="24">
        <f>S6-Q7</f>
        <v>0</v>
      </c>
      <c r="U7" s="20">
        <v>41325</v>
      </c>
      <c r="V7" s="21"/>
      <c r="W7" s="12"/>
      <c r="X7" s="13"/>
      <c r="Y7" s="13"/>
      <c r="Z7" s="14">
        <v>100</v>
      </c>
      <c r="AA7" s="22">
        <v>0.3</v>
      </c>
      <c r="AB7" s="22">
        <f>Z7*AA7</f>
        <v>30</v>
      </c>
      <c r="AC7" s="23">
        <f>AC6-Z7</f>
        <v>0</v>
      </c>
      <c r="AD7" s="24">
        <f>AD6-AB7</f>
        <v>0</v>
      </c>
    </row>
    <row r="8" spans="10:30" x14ac:dyDescent="0.25">
      <c r="J8" s="20">
        <v>41332</v>
      </c>
      <c r="K8" s="21" t="s">
        <v>3</v>
      </c>
      <c r="L8" s="12">
        <v>200</v>
      </c>
      <c r="M8" s="13">
        <v>0.38</v>
      </c>
      <c r="N8" s="13">
        <f t="shared" ref="N8:N12" si="0">L8*M8</f>
        <v>76</v>
      </c>
      <c r="O8" s="14"/>
      <c r="P8" s="22"/>
      <c r="Q8" s="22">
        <f t="shared" ref="Q8:Q13" si="1">O8*P8</f>
        <v>0</v>
      </c>
      <c r="R8" s="23">
        <f>L8</f>
        <v>200</v>
      </c>
      <c r="S8" s="24">
        <f>N8</f>
        <v>76</v>
      </c>
      <c r="U8" s="20">
        <v>41332</v>
      </c>
      <c r="V8" s="21" t="s">
        <v>3</v>
      </c>
      <c r="W8" s="12">
        <v>200</v>
      </c>
      <c r="X8" s="13">
        <v>0.38</v>
      </c>
      <c r="Y8" s="13">
        <f>W8*X8</f>
        <v>76</v>
      </c>
      <c r="Z8" s="14"/>
      <c r="AA8" s="22"/>
      <c r="AB8" s="22">
        <f t="shared" ref="AB8:AB10" si="2">Z8*AA8</f>
        <v>0</v>
      </c>
      <c r="AC8" s="23">
        <f>W8</f>
        <v>200</v>
      </c>
      <c r="AD8" s="24">
        <f>Y8</f>
        <v>76</v>
      </c>
    </row>
    <row r="9" spans="10:30" x14ac:dyDescent="0.25">
      <c r="J9" s="20">
        <v>41348</v>
      </c>
      <c r="K9" s="21" t="s">
        <v>3</v>
      </c>
      <c r="L9" s="12">
        <v>200</v>
      </c>
      <c r="M9" s="13">
        <v>0.4</v>
      </c>
      <c r="N9" s="13">
        <f t="shared" si="0"/>
        <v>80</v>
      </c>
      <c r="O9" s="14"/>
      <c r="P9" s="22"/>
      <c r="Q9" s="22">
        <f t="shared" si="1"/>
        <v>0</v>
      </c>
      <c r="R9" s="23">
        <f>R8+L9</f>
        <v>400</v>
      </c>
      <c r="S9" s="24">
        <f>S8+N9</f>
        <v>156</v>
      </c>
      <c r="U9" s="20">
        <v>41348</v>
      </c>
      <c r="V9" s="21" t="s">
        <v>3</v>
      </c>
      <c r="W9" s="12">
        <v>200</v>
      </c>
      <c r="X9" s="13">
        <v>0.4</v>
      </c>
      <c r="Y9" s="13">
        <f>W9*X9</f>
        <v>80</v>
      </c>
      <c r="Z9" s="14"/>
      <c r="AA9" s="22"/>
      <c r="AB9" s="22">
        <f t="shared" si="2"/>
        <v>0</v>
      </c>
      <c r="AC9" s="23">
        <f>W9+AC8</f>
        <v>400</v>
      </c>
      <c r="AD9" s="24">
        <f>Y8+Y9</f>
        <v>156</v>
      </c>
    </row>
    <row r="10" spans="10:30" x14ac:dyDescent="0.25">
      <c r="J10" s="20">
        <v>41351</v>
      </c>
      <c r="K10" s="21" t="s">
        <v>10</v>
      </c>
      <c r="L10" s="12"/>
      <c r="M10" s="13"/>
      <c r="N10" s="13">
        <f t="shared" si="0"/>
        <v>0</v>
      </c>
      <c r="O10" s="14">
        <v>200</v>
      </c>
      <c r="P10" s="22">
        <v>0.38</v>
      </c>
      <c r="Q10" s="22">
        <f>O10*P10</f>
        <v>76</v>
      </c>
      <c r="R10" s="23">
        <f>R9-O10</f>
        <v>200</v>
      </c>
      <c r="S10" s="24">
        <f>S9-Q10</f>
        <v>80</v>
      </c>
      <c r="U10" s="20">
        <v>41351</v>
      </c>
      <c r="V10" s="21" t="s">
        <v>10</v>
      </c>
      <c r="W10" s="12"/>
      <c r="X10" s="13"/>
      <c r="Y10" s="13"/>
      <c r="Z10" s="14">
        <v>200</v>
      </c>
      <c r="AA10" s="22">
        <v>0.4</v>
      </c>
      <c r="AB10" s="22">
        <f t="shared" si="2"/>
        <v>80</v>
      </c>
      <c r="AC10" s="23">
        <f>AC9-Z10</f>
        <v>200</v>
      </c>
      <c r="AD10" s="24">
        <f>AD9-AB10</f>
        <v>76</v>
      </c>
    </row>
    <row r="11" spans="10:30" x14ac:dyDescent="0.25">
      <c r="J11" s="20"/>
      <c r="K11" s="21"/>
      <c r="L11" s="12"/>
      <c r="M11" s="13"/>
      <c r="N11" s="13">
        <f>L11*M11</f>
        <v>0</v>
      </c>
      <c r="O11" s="14">
        <v>50</v>
      </c>
      <c r="P11" s="22">
        <v>0.4</v>
      </c>
      <c r="Q11" s="22">
        <f>O11*P11</f>
        <v>20</v>
      </c>
      <c r="R11" s="23">
        <f>R10-O11</f>
        <v>150</v>
      </c>
      <c r="S11" s="24">
        <f>S10-Q11</f>
        <v>60</v>
      </c>
      <c r="U11" s="20"/>
      <c r="V11" s="21"/>
      <c r="W11" s="12"/>
      <c r="X11" s="13"/>
      <c r="Y11" s="13"/>
      <c r="Z11" s="14">
        <v>50</v>
      </c>
      <c r="AA11" s="22">
        <f>X8</f>
        <v>0.38</v>
      </c>
      <c r="AB11" s="22">
        <f>Z11*AA11</f>
        <v>19</v>
      </c>
      <c r="AC11" s="23">
        <f>AC10-Z11</f>
        <v>150</v>
      </c>
      <c r="AD11" s="24">
        <f>AD10-AB11</f>
        <v>57</v>
      </c>
    </row>
    <row r="12" spans="10:30" x14ac:dyDescent="0.25">
      <c r="J12" s="20">
        <v>41354</v>
      </c>
      <c r="K12" s="21" t="s">
        <v>10</v>
      </c>
      <c r="L12" s="12"/>
      <c r="M12" s="13"/>
      <c r="N12" s="13">
        <f t="shared" si="0"/>
        <v>0</v>
      </c>
      <c r="O12" s="14">
        <v>120</v>
      </c>
      <c r="P12" s="22">
        <f>M9</f>
        <v>0.4</v>
      </c>
      <c r="Q12" s="22">
        <f>O12*P12</f>
        <v>48</v>
      </c>
      <c r="R12" s="23">
        <f>R11-O12</f>
        <v>30</v>
      </c>
      <c r="S12" s="24">
        <f>S11-Q12</f>
        <v>12</v>
      </c>
      <c r="U12" s="20">
        <v>41354</v>
      </c>
      <c r="V12" s="21" t="s">
        <v>10</v>
      </c>
      <c r="W12" s="12"/>
      <c r="X12" s="13"/>
      <c r="Y12" s="13"/>
      <c r="Z12" s="14">
        <v>120</v>
      </c>
      <c r="AA12" s="22">
        <f>X8</f>
        <v>0.38</v>
      </c>
      <c r="AB12" s="22">
        <f>Z12*AA12</f>
        <v>45.6</v>
      </c>
      <c r="AC12" s="23">
        <f>AC11-Z12</f>
        <v>30</v>
      </c>
      <c r="AD12" s="24">
        <f>AD11-AB12</f>
        <v>11.399999999999999</v>
      </c>
    </row>
    <row r="13" spans="10:30" x14ac:dyDescent="0.25">
      <c r="J13" s="20">
        <v>41355</v>
      </c>
      <c r="K13" s="21" t="s">
        <v>17</v>
      </c>
      <c r="L13" s="12">
        <v>300</v>
      </c>
      <c r="M13" s="13">
        <v>0.37</v>
      </c>
      <c r="N13" s="13">
        <f>L13*M13</f>
        <v>111</v>
      </c>
      <c r="O13" s="14"/>
      <c r="P13" s="22"/>
      <c r="Q13" s="22">
        <f t="shared" si="1"/>
        <v>0</v>
      </c>
      <c r="R13" s="23">
        <f>R12+L13</f>
        <v>330</v>
      </c>
      <c r="S13" s="24">
        <f>S12+N13</f>
        <v>123</v>
      </c>
      <c r="U13" s="20">
        <v>41355</v>
      </c>
      <c r="V13" s="21" t="s">
        <v>3</v>
      </c>
      <c r="W13" s="12">
        <v>300</v>
      </c>
      <c r="X13" s="13">
        <v>0.37</v>
      </c>
      <c r="Y13" s="13">
        <f>W13*X13</f>
        <v>111</v>
      </c>
      <c r="Z13" s="14"/>
      <c r="AA13" s="22"/>
      <c r="AB13" s="22"/>
      <c r="AC13" s="23">
        <f>W13+AC12</f>
        <v>330</v>
      </c>
      <c r="AD13" s="24">
        <f>AD12+Y13</f>
        <v>122.4</v>
      </c>
    </row>
    <row r="14" spans="10:30" x14ac:dyDescent="0.25">
      <c r="J14" s="20"/>
      <c r="K14" s="21"/>
      <c r="L14" s="12"/>
      <c r="M14" s="13"/>
      <c r="N14" s="13"/>
      <c r="O14" s="14"/>
      <c r="P14" s="22"/>
      <c r="Q14" s="22"/>
      <c r="R14" s="23"/>
      <c r="S14" s="24"/>
      <c r="U14" s="20"/>
      <c r="V14" s="21"/>
      <c r="W14" s="12"/>
      <c r="X14" s="13"/>
      <c r="Y14" s="13"/>
      <c r="Z14" s="14"/>
      <c r="AA14" s="22"/>
      <c r="AB14" s="22"/>
      <c r="AC14" s="23"/>
      <c r="AD14" s="24"/>
    </row>
    <row r="15" spans="10:30" x14ac:dyDescent="0.25">
      <c r="J15" s="20"/>
      <c r="K15" s="21"/>
      <c r="L15" s="12"/>
      <c r="M15" s="13"/>
      <c r="N15" s="13"/>
      <c r="O15" s="14"/>
      <c r="P15" s="22"/>
      <c r="Q15" s="22"/>
      <c r="R15" s="23"/>
      <c r="S15" s="24"/>
      <c r="U15" s="20"/>
      <c r="V15" s="21"/>
      <c r="W15" s="12"/>
      <c r="X15" s="13"/>
      <c r="Y15" s="13"/>
      <c r="Z15" s="14"/>
      <c r="AA15" s="22"/>
      <c r="AB15" s="22"/>
      <c r="AC15" s="23"/>
      <c r="AD15" s="24"/>
    </row>
    <row r="17" spans="10:30" ht="31.5" customHeight="1" x14ac:dyDescent="0.25">
      <c r="J17" s="73" t="s">
        <v>20</v>
      </c>
      <c r="K17" s="73"/>
      <c r="L17" s="70" t="s">
        <v>3</v>
      </c>
      <c r="M17" s="71"/>
      <c r="N17" s="72"/>
      <c r="O17" s="67" t="s">
        <v>11</v>
      </c>
      <c r="P17" s="68"/>
      <c r="Q17" s="69"/>
      <c r="R17" s="10" t="s">
        <v>12</v>
      </c>
      <c r="S17" s="11" t="s">
        <v>2</v>
      </c>
      <c r="U17" s="74"/>
      <c r="V17" s="74"/>
      <c r="W17" s="74"/>
      <c r="X17" s="74"/>
      <c r="Y17" s="74"/>
      <c r="Z17" s="74"/>
      <c r="AA17" s="74"/>
      <c r="AB17" s="74"/>
      <c r="AC17" s="36"/>
      <c r="AD17" s="37"/>
    </row>
    <row r="18" spans="10:30" ht="15.75" x14ac:dyDescent="0.25">
      <c r="J18" s="15" t="s">
        <v>13</v>
      </c>
      <c r="K18" s="15" t="s">
        <v>4</v>
      </c>
      <c r="L18" s="16" t="s">
        <v>1</v>
      </c>
      <c r="M18" s="16" t="s">
        <v>5</v>
      </c>
      <c r="N18" s="17" t="s">
        <v>6</v>
      </c>
      <c r="O18" s="18" t="s">
        <v>1</v>
      </c>
      <c r="P18" s="18" t="s">
        <v>5</v>
      </c>
      <c r="Q18" s="18" t="s">
        <v>6</v>
      </c>
      <c r="R18" s="19" t="s">
        <v>1</v>
      </c>
      <c r="S18" s="15" t="s">
        <v>7</v>
      </c>
      <c r="U18" s="74"/>
      <c r="V18" s="74"/>
      <c r="W18" s="74"/>
      <c r="X18" s="74"/>
      <c r="Y18" s="74"/>
      <c r="Z18" s="74"/>
      <c r="AA18" s="74"/>
      <c r="AB18" s="74"/>
      <c r="AC18" s="36"/>
      <c r="AD18" s="37"/>
    </row>
    <row r="19" spans="10:30" ht="15.75" x14ac:dyDescent="0.25">
      <c r="J19" s="20">
        <v>41275</v>
      </c>
      <c r="K19" s="21" t="s">
        <v>8</v>
      </c>
      <c r="L19" s="12">
        <v>100</v>
      </c>
      <c r="M19" s="13">
        <v>0.3</v>
      </c>
      <c r="N19" s="13">
        <f>L19*M19</f>
        <v>30</v>
      </c>
      <c r="O19" s="14"/>
      <c r="P19" s="22"/>
      <c r="Q19" s="22"/>
      <c r="R19" s="23">
        <f>L19</f>
        <v>100</v>
      </c>
      <c r="S19" s="24">
        <f>N19</f>
        <v>30</v>
      </c>
      <c r="U19" s="74"/>
      <c r="V19" s="74"/>
      <c r="W19" s="74"/>
      <c r="X19" s="74"/>
      <c r="Y19" s="74"/>
      <c r="Z19" s="74"/>
      <c r="AA19" s="74"/>
      <c r="AB19" s="74"/>
      <c r="AC19" s="36"/>
      <c r="AD19" s="37"/>
    </row>
    <row r="20" spans="10:30" ht="15.75" x14ac:dyDescent="0.25">
      <c r="J20" s="20">
        <v>41284</v>
      </c>
      <c r="K20" s="21" t="s">
        <v>9</v>
      </c>
      <c r="L20" s="12">
        <v>200</v>
      </c>
      <c r="M20" s="13">
        <v>0.35</v>
      </c>
      <c r="N20" s="13">
        <f>L20*M20</f>
        <v>70</v>
      </c>
      <c r="O20" s="14"/>
      <c r="P20" s="22"/>
      <c r="Q20" s="22"/>
      <c r="R20" s="23">
        <f>L19+L20</f>
        <v>300</v>
      </c>
      <c r="S20" s="24">
        <f>S19+N20</f>
        <v>100</v>
      </c>
      <c r="U20" s="74"/>
      <c r="V20" s="74"/>
      <c r="W20" s="74"/>
      <c r="X20" s="74"/>
      <c r="Y20" s="74"/>
      <c r="Z20" s="74"/>
      <c r="AA20" s="74"/>
      <c r="AB20" s="74"/>
      <c r="AC20" s="36"/>
      <c r="AD20" s="37"/>
    </row>
    <row r="21" spans="10:30" ht="15.75" x14ac:dyDescent="0.25">
      <c r="J21" s="35"/>
      <c r="K21" s="21"/>
      <c r="L21" s="12"/>
      <c r="M21" s="13"/>
      <c r="N21" s="13"/>
      <c r="O21" s="14">
        <v>100</v>
      </c>
      <c r="P21" s="22">
        <f>S20/R20</f>
        <v>0.33333333333333331</v>
      </c>
      <c r="Q21" s="22">
        <f>O21*P21</f>
        <v>33.333333333333329</v>
      </c>
      <c r="R21" s="23">
        <f>R20-O21</f>
        <v>200</v>
      </c>
      <c r="S21" s="24">
        <f>S20-Q21</f>
        <v>66.666666666666671</v>
      </c>
      <c r="U21" s="74"/>
      <c r="V21" s="74"/>
      <c r="W21" s="74"/>
      <c r="X21" s="74"/>
      <c r="Y21" s="74"/>
      <c r="Z21" s="74"/>
      <c r="AA21" s="74"/>
      <c r="AB21" s="74"/>
      <c r="AC21" s="36"/>
      <c r="AD21" s="37"/>
    </row>
    <row r="22" spans="10:30" ht="15.75" x14ac:dyDescent="0.25">
      <c r="J22" s="20">
        <v>41325</v>
      </c>
      <c r="K22" s="21" t="s">
        <v>10</v>
      </c>
      <c r="L22" s="12"/>
      <c r="M22" s="13"/>
      <c r="N22" s="13">
        <f>L22*M22</f>
        <v>0</v>
      </c>
      <c r="O22" s="14">
        <v>200</v>
      </c>
      <c r="P22" s="22">
        <f>S21/R21</f>
        <v>0.33333333333333337</v>
      </c>
      <c r="Q22" s="22">
        <f>O22*P22</f>
        <v>66.666666666666671</v>
      </c>
      <c r="R22" s="23">
        <f>R21-O22</f>
        <v>0</v>
      </c>
      <c r="S22" s="24">
        <f>S21-Q22</f>
        <v>0</v>
      </c>
      <c r="U22" s="74"/>
      <c r="V22" s="74"/>
      <c r="W22" s="74"/>
      <c r="X22" s="74"/>
      <c r="Y22" s="74"/>
      <c r="Z22" s="74"/>
      <c r="AA22" s="74"/>
      <c r="AB22" s="74"/>
      <c r="AC22" s="36"/>
      <c r="AD22" s="37"/>
    </row>
    <row r="23" spans="10:30" ht="15.75" x14ac:dyDescent="0.25">
      <c r="J23" s="20">
        <v>41332</v>
      </c>
      <c r="K23" s="21" t="s">
        <v>3</v>
      </c>
      <c r="L23" s="12">
        <v>200</v>
      </c>
      <c r="M23" s="13">
        <v>0.38</v>
      </c>
      <c r="N23" s="13">
        <f t="shared" ref="N23:N25" si="3">L23*M23</f>
        <v>76</v>
      </c>
      <c r="O23" s="14"/>
      <c r="P23" s="22"/>
      <c r="Q23" s="22">
        <f t="shared" ref="Q23:Q24" si="4">O23*P23</f>
        <v>0</v>
      </c>
      <c r="R23" s="23">
        <f>L23</f>
        <v>200</v>
      </c>
      <c r="S23" s="24">
        <f>N23</f>
        <v>76</v>
      </c>
      <c r="U23" s="74"/>
      <c r="V23" s="74"/>
      <c r="W23" s="74"/>
      <c r="X23" s="74"/>
      <c r="Y23" s="74"/>
      <c r="Z23" s="74"/>
      <c r="AA23" s="74"/>
      <c r="AB23" s="74"/>
      <c r="AC23" s="36"/>
      <c r="AD23" s="37"/>
    </row>
    <row r="24" spans="10:30" ht="15.75" x14ac:dyDescent="0.25">
      <c r="J24" s="20">
        <v>41348</v>
      </c>
      <c r="K24" s="21" t="s">
        <v>3</v>
      </c>
      <c r="L24" s="12">
        <v>200</v>
      </c>
      <c r="M24" s="13">
        <v>0.4</v>
      </c>
      <c r="N24" s="13">
        <f t="shared" si="3"/>
        <v>80</v>
      </c>
      <c r="O24" s="14"/>
      <c r="P24" s="22"/>
      <c r="Q24" s="22">
        <f t="shared" si="4"/>
        <v>0</v>
      </c>
      <c r="R24" s="23">
        <f>R23+L24</f>
        <v>400</v>
      </c>
      <c r="S24" s="24">
        <f>S23+N24</f>
        <v>156</v>
      </c>
      <c r="U24" s="74"/>
      <c r="V24" s="74"/>
      <c r="W24" s="74"/>
      <c r="X24" s="74"/>
      <c r="Y24" s="74"/>
      <c r="Z24" s="74"/>
      <c r="AA24" s="74"/>
      <c r="AB24" s="74"/>
      <c r="AC24" s="36"/>
      <c r="AD24" s="37"/>
    </row>
    <row r="25" spans="10:30" ht="15.75" x14ac:dyDescent="0.25">
      <c r="J25" s="20">
        <v>41351</v>
      </c>
      <c r="K25" s="21" t="s">
        <v>10</v>
      </c>
      <c r="L25" s="12"/>
      <c r="M25" s="13"/>
      <c r="N25" s="13">
        <f t="shared" si="3"/>
        <v>0</v>
      </c>
      <c r="O25" s="14">
        <v>200</v>
      </c>
      <c r="P25" s="22">
        <f>S24/R24</f>
        <v>0.39</v>
      </c>
      <c r="Q25" s="22">
        <f>O25*P25</f>
        <v>78</v>
      </c>
      <c r="R25" s="23">
        <f>R24-O25</f>
        <v>200</v>
      </c>
      <c r="S25" s="24">
        <f>S24-Q25</f>
        <v>78</v>
      </c>
      <c r="U25" s="74"/>
      <c r="V25" s="74"/>
      <c r="W25" s="74"/>
      <c r="X25" s="74"/>
      <c r="Y25" s="74"/>
      <c r="Z25" s="74"/>
      <c r="AA25" s="74"/>
      <c r="AB25" s="74"/>
      <c r="AC25" s="36"/>
      <c r="AD25" s="37"/>
    </row>
    <row r="26" spans="10:30" ht="15.75" x14ac:dyDescent="0.25">
      <c r="J26" s="20"/>
      <c r="K26" s="21"/>
      <c r="L26" s="12"/>
      <c r="M26" s="13"/>
      <c r="N26" s="13">
        <f>L26*M26</f>
        <v>0</v>
      </c>
      <c r="O26" s="14">
        <v>50</v>
      </c>
      <c r="P26" s="22">
        <f t="shared" ref="P26:P27" si="5">S25/R25</f>
        <v>0.39</v>
      </c>
      <c r="Q26" s="22">
        <f>O26*P26</f>
        <v>19.5</v>
      </c>
      <c r="R26" s="23">
        <f>R25-O26</f>
        <v>150</v>
      </c>
      <c r="S26" s="24">
        <f>S25-Q26</f>
        <v>58.5</v>
      </c>
      <c r="U26" s="74"/>
      <c r="V26" s="74"/>
      <c r="W26" s="74"/>
      <c r="X26" s="74"/>
      <c r="Y26" s="74"/>
      <c r="Z26" s="74"/>
      <c r="AA26" s="74"/>
      <c r="AB26" s="74"/>
      <c r="AC26" s="36"/>
      <c r="AD26" s="37"/>
    </row>
    <row r="27" spans="10:30" ht="15.75" x14ac:dyDescent="0.25">
      <c r="J27" s="20">
        <v>41354</v>
      </c>
      <c r="K27" s="21" t="s">
        <v>10</v>
      </c>
      <c r="L27" s="12"/>
      <c r="M27" s="13"/>
      <c r="N27" s="13">
        <f t="shared" ref="N27" si="6">L27*M27</f>
        <v>0</v>
      </c>
      <c r="O27" s="14">
        <v>120</v>
      </c>
      <c r="P27" s="22">
        <f t="shared" si="5"/>
        <v>0.39</v>
      </c>
      <c r="Q27" s="22">
        <f>O27*P27</f>
        <v>46.800000000000004</v>
      </c>
      <c r="R27" s="23">
        <f>R26-O27</f>
        <v>30</v>
      </c>
      <c r="S27" s="24">
        <f>S26-Q27</f>
        <v>11.699999999999996</v>
      </c>
      <c r="U27" s="74"/>
      <c r="V27" s="74"/>
      <c r="W27" s="74"/>
      <c r="X27" s="74"/>
      <c r="Y27" s="74"/>
      <c r="Z27" s="74"/>
      <c r="AA27" s="74"/>
      <c r="AB27" s="74"/>
      <c r="AC27" s="36"/>
      <c r="AD27" s="37"/>
    </row>
    <row r="28" spans="10:30" ht="15.75" x14ac:dyDescent="0.25">
      <c r="J28" s="20">
        <v>41355</v>
      </c>
      <c r="K28" s="21" t="s">
        <v>17</v>
      </c>
      <c r="L28" s="12">
        <v>300</v>
      </c>
      <c r="M28" s="13">
        <v>0.37</v>
      </c>
      <c r="N28" s="13">
        <f>L28*M28</f>
        <v>111</v>
      </c>
      <c r="O28" s="14"/>
      <c r="P28" s="22"/>
      <c r="Q28" s="22">
        <f t="shared" ref="Q28" si="7">O28*P28</f>
        <v>0</v>
      </c>
      <c r="R28" s="23">
        <f>R27+L28</f>
        <v>330</v>
      </c>
      <c r="S28" s="24">
        <f>S27+N28</f>
        <v>122.69999999999999</v>
      </c>
      <c r="U28" s="74"/>
      <c r="V28" s="74"/>
      <c r="W28" s="74"/>
      <c r="X28" s="74"/>
      <c r="Y28" s="74"/>
      <c r="Z28" s="74"/>
      <c r="AA28" s="74"/>
      <c r="AB28" s="74"/>
      <c r="AC28" s="36"/>
      <c r="AD28" s="37"/>
    </row>
    <row r="29" spans="10:30" ht="15.75" x14ac:dyDescent="0.25">
      <c r="W29" s="74"/>
      <c r="X29" s="74"/>
      <c r="Y29" s="74"/>
      <c r="Z29" s="74"/>
      <c r="AA29" s="74"/>
      <c r="AB29" s="74"/>
      <c r="AC29" s="36"/>
      <c r="AD29" s="37"/>
    </row>
    <row r="30" spans="10:30" ht="15.75" x14ac:dyDescent="0.25">
      <c r="W30" s="74"/>
      <c r="X30" s="74"/>
      <c r="Y30" s="74"/>
      <c r="Z30" s="74"/>
      <c r="AA30" s="74"/>
      <c r="AB30" s="74"/>
      <c r="AC30" s="36"/>
      <c r="AD30" s="37"/>
    </row>
    <row r="31" spans="10:30" ht="15.75" x14ac:dyDescent="0.25">
      <c r="W31" s="74"/>
      <c r="X31" s="74"/>
      <c r="Y31" s="74"/>
      <c r="Z31" s="74"/>
      <c r="AA31" s="74"/>
      <c r="AB31" s="74"/>
      <c r="AC31" s="36"/>
      <c r="AD31" s="37"/>
    </row>
    <row r="32" spans="10:30" ht="15.75" x14ac:dyDescent="0.25">
      <c r="W32" s="74"/>
      <c r="X32" s="74"/>
      <c r="Y32" s="74"/>
      <c r="Z32" s="74"/>
      <c r="AA32" s="74"/>
      <c r="AB32" s="74"/>
      <c r="AC32" s="36"/>
      <c r="AD32" s="37"/>
    </row>
  </sheetData>
  <mergeCells count="53">
    <mergeCell ref="W31:Y31"/>
    <mergeCell ref="Z31:AB31"/>
    <mergeCell ref="W32:Y32"/>
    <mergeCell ref="Z32:AB32"/>
    <mergeCell ref="W28:Y28"/>
    <mergeCell ref="Z28:AB28"/>
    <mergeCell ref="W29:Y29"/>
    <mergeCell ref="Z29:AB29"/>
    <mergeCell ref="W30:Y30"/>
    <mergeCell ref="Z30:AB30"/>
    <mergeCell ref="Z25:AB25"/>
    <mergeCell ref="W26:Y26"/>
    <mergeCell ref="Z26:AB26"/>
    <mergeCell ref="W27:Y27"/>
    <mergeCell ref="Z27:AB27"/>
    <mergeCell ref="U28:V28"/>
    <mergeCell ref="W18:Y18"/>
    <mergeCell ref="Z18:AB18"/>
    <mergeCell ref="W19:Y19"/>
    <mergeCell ref="Z19:AB19"/>
    <mergeCell ref="W20:Y20"/>
    <mergeCell ref="Z20:AB20"/>
    <mergeCell ref="W21:Y21"/>
    <mergeCell ref="Z21:AB21"/>
    <mergeCell ref="W22:Y22"/>
    <mergeCell ref="Z22:AB22"/>
    <mergeCell ref="W23:Y23"/>
    <mergeCell ref="Z23:AB23"/>
    <mergeCell ref="W24:Y24"/>
    <mergeCell ref="Z24:AB24"/>
    <mergeCell ref="W25:Y25"/>
    <mergeCell ref="U23:V23"/>
    <mergeCell ref="U24:V24"/>
    <mergeCell ref="U25:V25"/>
    <mergeCell ref="U26:V26"/>
    <mergeCell ref="U27:V27"/>
    <mergeCell ref="U18:V18"/>
    <mergeCell ref="U19:V19"/>
    <mergeCell ref="U20:V20"/>
    <mergeCell ref="U21:V21"/>
    <mergeCell ref="U22:V22"/>
    <mergeCell ref="Z2:AB2"/>
    <mergeCell ref="J17:K17"/>
    <mergeCell ref="L17:N17"/>
    <mergeCell ref="O17:Q17"/>
    <mergeCell ref="U17:V17"/>
    <mergeCell ref="W17:Y17"/>
    <mergeCell ref="Z17:AB17"/>
    <mergeCell ref="J2:K2"/>
    <mergeCell ref="L2:N2"/>
    <mergeCell ref="O2:Q2"/>
    <mergeCell ref="U2:V2"/>
    <mergeCell ref="W2:Y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AO36"/>
  <sheetViews>
    <sheetView topLeftCell="M21" zoomScale="93" zoomScaleNormal="93" workbookViewId="0">
      <selection activeCell="S33" sqref="S33"/>
    </sheetView>
  </sheetViews>
  <sheetFormatPr baseColWidth="10" defaultRowHeight="15" x14ac:dyDescent="0.25"/>
  <cols>
    <col min="10" max="10" width="14" customWidth="1"/>
    <col min="11" max="11" width="15.28515625" bestFit="1" customWidth="1"/>
    <col min="12" max="12" width="14.42578125" bestFit="1" customWidth="1"/>
    <col min="13" max="13" width="14.5703125" bestFit="1" customWidth="1"/>
    <col min="14" max="14" width="17.140625" customWidth="1"/>
    <col min="15" max="15" width="15.42578125" customWidth="1"/>
    <col min="16" max="16" width="12.5703125" customWidth="1"/>
    <col min="17" max="17" width="15.7109375" bestFit="1" customWidth="1"/>
    <col min="18" max="18" width="22.28515625" customWidth="1"/>
    <col min="19" max="19" width="19.7109375" customWidth="1"/>
    <col min="20" max="20" width="18.42578125" customWidth="1"/>
    <col min="21" max="21" width="13.5703125" customWidth="1"/>
    <col min="22" max="22" width="16.42578125" bestFit="1" customWidth="1"/>
    <col min="23" max="23" width="13.5703125" customWidth="1"/>
    <col min="24" max="24" width="13.85546875" customWidth="1"/>
    <col min="25" max="25" width="15.140625" customWidth="1"/>
    <col min="26" max="26" width="14.42578125" bestFit="1" customWidth="1"/>
    <col min="28" max="28" width="14.85546875" bestFit="1" customWidth="1"/>
    <col min="29" max="29" width="16.85546875" bestFit="1" customWidth="1"/>
    <col min="30" max="30" width="14.140625" bestFit="1" customWidth="1"/>
    <col min="33" max="33" width="14.42578125" bestFit="1" customWidth="1"/>
    <col min="34" max="34" width="12.7109375" customWidth="1"/>
    <col min="36" max="36" width="14.140625" bestFit="1" customWidth="1"/>
    <col min="41" max="41" width="13.28515625" bestFit="1" customWidth="1"/>
  </cols>
  <sheetData>
    <row r="1" spans="4:25" x14ac:dyDescent="0.25">
      <c r="N1" t="s">
        <v>47</v>
      </c>
    </row>
    <row r="2" spans="4:25" x14ac:dyDescent="0.25">
      <c r="P2" s="29"/>
      <c r="Q2" s="29"/>
      <c r="R2" s="29"/>
      <c r="S2" s="81"/>
    </row>
    <row r="3" spans="4:25" x14ac:dyDescent="0.25">
      <c r="J3" s="53" t="s">
        <v>0</v>
      </c>
      <c r="K3" s="53" t="s">
        <v>22</v>
      </c>
      <c r="L3" s="53" t="s">
        <v>16</v>
      </c>
      <c r="M3" s="53" t="s">
        <v>26</v>
      </c>
      <c r="N3" s="53" t="s">
        <v>49</v>
      </c>
      <c r="O3" s="78" t="s">
        <v>43</v>
      </c>
      <c r="P3" s="78"/>
      <c r="Q3" s="53" t="s">
        <v>44</v>
      </c>
      <c r="R3" s="53" t="s">
        <v>45</v>
      </c>
      <c r="S3" s="53" t="s">
        <v>46</v>
      </c>
      <c r="T3" s="53" t="s">
        <v>48</v>
      </c>
      <c r="U3" s="84"/>
      <c r="V3" s="84"/>
      <c r="W3" s="26"/>
      <c r="X3" s="26"/>
      <c r="Y3" s="26"/>
    </row>
    <row r="4" spans="4:25" x14ac:dyDescent="0.25">
      <c r="J4" s="79">
        <v>36568</v>
      </c>
      <c r="K4" s="46" t="s">
        <v>23</v>
      </c>
      <c r="L4" s="46">
        <v>250</v>
      </c>
      <c r="M4" s="47">
        <v>4.5999999999999996</v>
      </c>
      <c r="N4" s="46">
        <f>M4*L4</f>
        <v>1150</v>
      </c>
      <c r="O4" s="48">
        <v>0.05</v>
      </c>
      <c r="P4" s="46">
        <f>M4*O4</f>
        <v>0.22999999999999998</v>
      </c>
      <c r="Q4" s="47">
        <f>(6.2+9.4+18.6)/3</f>
        <v>11.4</v>
      </c>
      <c r="R4" s="49">
        <f>Q4/L4</f>
        <v>4.5600000000000002E-2</v>
      </c>
      <c r="S4" s="49">
        <f>(M4-P4)+R4</f>
        <v>4.4155999999999995</v>
      </c>
      <c r="T4" s="50">
        <f>S4*L4</f>
        <v>1103.8999999999999</v>
      </c>
      <c r="U4" s="84"/>
      <c r="V4" s="84"/>
      <c r="W4" s="26"/>
      <c r="X4" s="26"/>
      <c r="Y4" s="26"/>
    </row>
    <row r="5" spans="4:25" x14ac:dyDescent="0.25">
      <c r="J5" s="80"/>
      <c r="K5" s="14" t="s">
        <v>24</v>
      </c>
      <c r="L5" s="14">
        <v>250</v>
      </c>
      <c r="M5" s="44">
        <v>5.2</v>
      </c>
      <c r="N5" s="14">
        <f>M5*L5</f>
        <v>1300</v>
      </c>
      <c r="O5" s="45">
        <v>0.05</v>
      </c>
      <c r="P5" s="46">
        <f t="shared" ref="P5:P6" si="0">M5*O5</f>
        <v>0.26</v>
      </c>
      <c r="Q5" s="47">
        <f t="shared" ref="Q5:Q6" si="1">(6.2+9.4+18.6)/3</f>
        <v>11.4</v>
      </c>
      <c r="R5" s="49">
        <f>Q5/L5</f>
        <v>4.5600000000000002E-2</v>
      </c>
      <c r="S5" s="49">
        <f>(M5-P5)+R5</f>
        <v>4.9856000000000007</v>
      </c>
      <c r="T5" s="50">
        <f t="shared" ref="T5:T6" si="2">S5*L5</f>
        <v>1246.4000000000001</v>
      </c>
      <c r="U5" s="84"/>
      <c r="V5" s="84"/>
      <c r="W5" s="26"/>
      <c r="X5" s="26"/>
      <c r="Y5" s="26"/>
    </row>
    <row r="6" spans="4:25" x14ac:dyDescent="0.25">
      <c r="J6" s="80"/>
      <c r="K6" s="12" t="s">
        <v>25</v>
      </c>
      <c r="L6" s="12">
        <v>50</v>
      </c>
      <c r="M6" s="51">
        <v>5.3</v>
      </c>
      <c r="N6" s="12">
        <f t="shared" ref="N6" si="3">M6*L6</f>
        <v>265</v>
      </c>
      <c r="O6" s="52">
        <v>0.05</v>
      </c>
      <c r="P6" s="47">
        <f>M6*O6</f>
        <v>0.26500000000000001</v>
      </c>
      <c r="Q6" s="47">
        <f t="shared" si="1"/>
        <v>11.4</v>
      </c>
      <c r="R6" s="49">
        <f>Q6/L6</f>
        <v>0.22800000000000001</v>
      </c>
      <c r="S6" s="49">
        <f>(M6-P6)+R6</f>
        <v>5.2629999999999999</v>
      </c>
      <c r="T6" s="50">
        <f t="shared" si="2"/>
        <v>263.14999999999998</v>
      </c>
      <c r="U6" s="84"/>
      <c r="V6" s="84"/>
      <c r="W6" s="26"/>
      <c r="X6" s="26"/>
      <c r="Y6" s="26"/>
    </row>
    <row r="7" spans="4:25" x14ac:dyDescent="0.25">
      <c r="D7" s="58"/>
      <c r="J7" s="43"/>
      <c r="K7" s="26"/>
      <c r="L7" s="26"/>
      <c r="M7" s="26"/>
      <c r="N7" s="26"/>
      <c r="O7" s="26"/>
      <c r="P7" s="26"/>
      <c r="Q7" s="26"/>
      <c r="R7" s="57"/>
      <c r="S7" s="57"/>
      <c r="T7" s="26"/>
      <c r="U7" s="26"/>
      <c r="V7" s="26"/>
      <c r="W7" s="26"/>
      <c r="X7" s="26"/>
      <c r="Y7" s="26"/>
    </row>
    <row r="8" spans="4:25" x14ac:dyDescent="0.25">
      <c r="J8" s="53" t="s">
        <v>0</v>
      </c>
      <c r="K8" s="53" t="s">
        <v>22</v>
      </c>
      <c r="L8" s="53" t="s">
        <v>16</v>
      </c>
      <c r="M8" s="53" t="s">
        <v>26</v>
      </c>
      <c r="N8" s="53" t="s">
        <v>27</v>
      </c>
      <c r="O8" s="78" t="s">
        <v>43</v>
      </c>
      <c r="P8" s="78"/>
      <c r="Q8" s="53" t="s">
        <v>44</v>
      </c>
      <c r="R8" s="53" t="s">
        <v>45</v>
      </c>
      <c r="S8" s="53" t="s">
        <v>46</v>
      </c>
      <c r="T8" s="82" t="s">
        <v>48</v>
      </c>
      <c r="U8" s="84"/>
      <c r="V8" s="84"/>
      <c r="W8" s="84"/>
      <c r="X8" s="84"/>
      <c r="Y8" s="84"/>
    </row>
    <row r="9" spans="4:25" x14ac:dyDescent="0.25">
      <c r="J9" s="79">
        <v>36572</v>
      </c>
      <c r="K9" s="46" t="s">
        <v>23</v>
      </c>
      <c r="L9" s="46">
        <v>200</v>
      </c>
      <c r="M9" s="47">
        <v>4.7</v>
      </c>
      <c r="N9" s="46">
        <f>M9*L9</f>
        <v>940</v>
      </c>
      <c r="O9" s="48">
        <v>7.0000000000000007E-2</v>
      </c>
      <c r="P9" s="47">
        <f>M9*O9</f>
        <v>0.32900000000000007</v>
      </c>
      <c r="Q9" s="47">
        <f>(18.4+9.3+24.2)/3</f>
        <v>17.3</v>
      </c>
      <c r="R9" s="49">
        <f>Q9/L9</f>
        <v>8.6500000000000007E-2</v>
      </c>
      <c r="S9" s="49">
        <f>(M9-P9)+R9</f>
        <v>4.4575000000000005</v>
      </c>
      <c r="T9" s="83">
        <f>S9*L9</f>
        <v>891.50000000000011</v>
      </c>
      <c r="U9" s="84"/>
      <c r="V9" s="84"/>
      <c r="W9" s="84"/>
      <c r="X9" s="84"/>
      <c r="Y9" s="84"/>
    </row>
    <row r="10" spans="4:25" x14ac:dyDescent="0.25">
      <c r="J10" s="80"/>
      <c r="K10" s="14" t="s">
        <v>24</v>
      </c>
      <c r="L10" s="14">
        <v>300</v>
      </c>
      <c r="M10" s="44">
        <v>4.9000000000000004</v>
      </c>
      <c r="N10" s="14">
        <f t="shared" ref="N10:N11" si="4">M10*L10</f>
        <v>1470</v>
      </c>
      <c r="O10" s="45">
        <v>7.0000000000000007E-2</v>
      </c>
      <c r="P10" s="47">
        <f t="shared" ref="P10:P11" si="5">M10*O10</f>
        <v>0.34300000000000008</v>
      </c>
      <c r="Q10" s="47">
        <f t="shared" ref="Q10:Q11" si="6">(18.4+9.3+24.2)/3</f>
        <v>17.3</v>
      </c>
      <c r="R10" s="49">
        <f t="shared" ref="R10:R11" si="7">Q10/L10</f>
        <v>5.7666666666666672E-2</v>
      </c>
      <c r="S10" s="49">
        <f t="shared" ref="S10:S11" si="8">(M10-P10)+R10</f>
        <v>4.6146666666666674</v>
      </c>
      <c r="T10" s="83">
        <f>S10*L10</f>
        <v>1384.4000000000003</v>
      </c>
      <c r="U10" s="84"/>
      <c r="V10" s="84"/>
      <c r="W10" s="84"/>
      <c r="X10" s="84"/>
      <c r="Y10" s="84"/>
    </row>
    <row r="11" spans="4:25" x14ac:dyDescent="0.25">
      <c r="J11" s="80"/>
      <c r="K11" s="12" t="s">
        <v>25</v>
      </c>
      <c r="L11" s="12">
        <v>350</v>
      </c>
      <c r="M11" s="51">
        <v>5.2</v>
      </c>
      <c r="N11" s="12">
        <f t="shared" si="4"/>
        <v>1820</v>
      </c>
      <c r="O11" s="52">
        <v>7.0000000000000007E-2</v>
      </c>
      <c r="P11" s="47">
        <f t="shared" si="5"/>
        <v>0.36400000000000005</v>
      </c>
      <c r="Q11" s="47">
        <f t="shared" si="6"/>
        <v>17.3</v>
      </c>
      <c r="R11" s="49">
        <f t="shared" si="7"/>
        <v>4.9428571428571433E-2</v>
      </c>
      <c r="S11" s="49">
        <f t="shared" si="8"/>
        <v>4.8854285714285721</v>
      </c>
      <c r="T11" s="83">
        <f t="shared" ref="T10:T11" si="9">S11*L11</f>
        <v>1709.9000000000003</v>
      </c>
      <c r="U11" s="84"/>
      <c r="V11" s="84"/>
      <c r="W11" s="84"/>
      <c r="X11" s="84"/>
      <c r="Y11" s="84"/>
    </row>
    <row r="12" spans="4:25" x14ac:dyDescent="0.25"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85"/>
      <c r="W12" s="26"/>
      <c r="X12" s="26"/>
      <c r="Y12" s="26"/>
    </row>
    <row r="13" spans="4:25" x14ac:dyDescent="0.25">
      <c r="J13" s="53" t="s">
        <v>0</v>
      </c>
      <c r="K13" s="53" t="s">
        <v>22</v>
      </c>
      <c r="L13" s="53" t="s">
        <v>16</v>
      </c>
      <c r="M13" s="53" t="s">
        <v>26</v>
      </c>
      <c r="N13" s="53" t="s">
        <v>27</v>
      </c>
      <c r="O13" s="78" t="s">
        <v>43</v>
      </c>
      <c r="P13" s="78"/>
      <c r="Q13" s="53" t="s">
        <v>31</v>
      </c>
      <c r="R13" s="53" t="s">
        <v>28</v>
      </c>
      <c r="S13" s="54" t="s">
        <v>29</v>
      </c>
      <c r="T13" s="82" t="s">
        <v>30</v>
      </c>
      <c r="U13" s="84"/>
      <c r="V13" s="26"/>
      <c r="W13" s="26"/>
      <c r="X13" s="26"/>
      <c r="Y13" s="26"/>
    </row>
    <row r="14" spans="4:25" x14ac:dyDescent="0.25">
      <c r="J14" s="79">
        <v>36573</v>
      </c>
      <c r="K14" s="46" t="s">
        <v>23</v>
      </c>
      <c r="L14" s="46">
        <v>100</v>
      </c>
      <c r="M14" s="47">
        <v>4.7</v>
      </c>
      <c r="N14" s="46">
        <f>M14*L14</f>
        <v>470</v>
      </c>
      <c r="O14" s="48">
        <v>0.1</v>
      </c>
      <c r="P14" s="46">
        <f>M14*O14</f>
        <v>0.47000000000000003</v>
      </c>
      <c r="Q14" s="47"/>
      <c r="R14" s="49">
        <f>Q14/L14</f>
        <v>0</v>
      </c>
      <c r="S14" s="49"/>
      <c r="T14" s="50">
        <f>S14*L14</f>
        <v>0</v>
      </c>
      <c r="U14" s="32"/>
      <c r="V14" s="26"/>
      <c r="W14" s="26"/>
      <c r="X14" s="26"/>
      <c r="Y14" s="26"/>
    </row>
    <row r="15" spans="4:25" x14ac:dyDescent="0.25">
      <c r="J15" s="80"/>
      <c r="K15" s="14" t="s">
        <v>24</v>
      </c>
      <c r="L15" s="14">
        <v>120</v>
      </c>
      <c r="M15" s="44">
        <v>4.9000000000000004</v>
      </c>
      <c r="N15" s="14">
        <f t="shared" ref="N15:N16" si="10">M15*L15</f>
        <v>588</v>
      </c>
      <c r="O15" s="45">
        <v>0.1</v>
      </c>
      <c r="P15" s="46">
        <f t="shared" ref="P15:P16" si="11">M15*O15</f>
        <v>0.49000000000000005</v>
      </c>
      <c r="Q15" s="47"/>
      <c r="R15" s="49">
        <f t="shared" ref="R15:R16" si="12">Q15/L15</f>
        <v>0</v>
      </c>
      <c r="S15" s="49"/>
      <c r="T15" s="50">
        <f t="shared" ref="T15:T16" si="13">S15*L15</f>
        <v>0</v>
      </c>
      <c r="U15" s="32"/>
      <c r="V15" s="26"/>
      <c r="W15" s="26"/>
      <c r="X15" s="26"/>
      <c r="Y15" s="26"/>
    </row>
    <row r="16" spans="4:25" x14ac:dyDescent="0.25">
      <c r="J16" s="80"/>
      <c r="K16" s="12" t="s">
        <v>25</v>
      </c>
      <c r="L16" s="12">
        <v>150</v>
      </c>
      <c r="M16" s="51">
        <v>5.2</v>
      </c>
      <c r="N16" s="12">
        <f t="shared" si="10"/>
        <v>780</v>
      </c>
      <c r="O16" s="52">
        <v>0.1</v>
      </c>
      <c r="P16" s="46">
        <f t="shared" si="11"/>
        <v>0.52</v>
      </c>
      <c r="Q16" s="47"/>
      <c r="R16" s="49">
        <f t="shared" si="12"/>
        <v>0</v>
      </c>
      <c r="S16" s="49"/>
      <c r="T16" s="50"/>
      <c r="U16" s="32"/>
      <c r="V16" s="26"/>
      <c r="W16" s="26"/>
      <c r="X16" s="26"/>
      <c r="Y16" s="26"/>
    </row>
    <row r="17" spans="10:41" x14ac:dyDescent="0.25">
      <c r="J17" s="39"/>
      <c r="K17" s="3"/>
      <c r="L17" s="3"/>
      <c r="M17" s="40"/>
      <c r="N17" s="3"/>
      <c r="O17" s="41"/>
      <c r="P17" s="3"/>
      <c r="Q17" s="7"/>
      <c r="R17" s="5"/>
      <c r="S17" s="41"/>
      <c r="T17" s="7"/>
      <c r="U17" s="7"/>
    </row>
    <row r="18" spans="10:41" ht="10.5" customHeight="1" x14ac:dyDescent="0.25">
      <c r="J18" s="39"/>
      <c r="K18" s="3"/>
      <c r="L18" s="3"/>
      <c r="M18" s="40"/>
      <c r="N18" s="3"/>
      <c r="O18" s="41"/>
      <c r="P18" s="3"/>
      <c r="Q18" s="7"/>
      <c r="R18" s="42"/>
      <c r="S18" s="41"/>
      <c r="T18" s="7"/>
      <c r="U18" s="7"/>
    </row>
    <row r="19" spans="10:41" ht="21" customHeight="1" x14ac:dyDescent="0.4">
      <c r="J19" s="75" t="s">
        <v>32</v>
      </c>
      <c r="K19" s="76"/>
      <c r="L19" s="76"/>
      <c r="M19" s="76"/>
      <c r="N19" s="76"/>
      <c r="O19" s="76"/>
      <c r="P19" s="76"/>
      <c r="Q19" s="76"/>
      <c r="R19" s="76"/>
      <c r="S19" s="77"/>
      <c r="U19" s="75" t="s">
        <v>33</v>
      </c>
      <c r="V19" s="76"/>
      <c r="W19" s="76"/>
      <c r="X19" s="76"/>
      <c r="Y19" s="76"/>
      <c r="Z19" s="76"/>
      <c r="AA19" s="76"/>
      <c r="AB19" s="76"/>
      <c r="AC19" s="76"/>
      <c r="AD19" s="77"/>
      <c r="AF19" s="75" t="s">
        <v>34</v>
      </c>
      <c r="AG19" s="76"/>
      <c r="AH19" s="76"/>
      <c r="AI19" s="76"/>
      <c r="AJ19" s="76"/>
      <c r="AK19" s="76"/>
      <c r="AL19" s="76"/>
      <c r="AM19" s="76"/>
      <c r="AN19" s="76"/>
      <c r="AO19" s="77"/>
    </row>
    <row r="20" spans="10:41" ht="21" customHeight="1" x14ac:dyDescent="0.25">
      <c r="J20" s="60" t="s">
        <v>19</v>
      </c>
      <c r="K20" s="60"/>
      <c r="L20" s="61" t="s">
        <v>3</v>
      </c>
      <c r="M20" s="62"/>
      <c r="N20" s="63"/>
      <c r="O20" s="64" t="s">
        <v>11</v>
      </c>
      <c r="P20" s="65"/>
      <c r="Q20" s="66"/>
      <c r="R20" s="33" t="s">
        <v>12</v>
      </c>
      <c r="S20" s="34" t="s">
        <v>2</v>
      </c>
      <c r="U20" s="73" t="s">
        <v>15</v>
      </c>
      <c r="V20" s="73"/>
      <c r="W20" s="70" t="s">
        <v>3</v>
      </c>
      <c r="X20" s="71"/>
      <c r="Y20" s="72"/>
      <c r="Z20" s="67" t="s">
        <v>11</v>
      </c>
      <c r="AA20" s="68"/>
      <c r="AB20" s="69"/>
      <c r="AC20" s="38" t="s">
        <v>12</v>
      </c>
      <c r="AD20" s="11" t="s">
        <v>2</v>
      </c>
      <c r="AF20" s="73" t="s">
        <v>15</v>
      </c>
      <c r="AG20" s="73"/>
      <c r="AH20" s="70" t="s">
        <v>3</v>
      </c>
      <c r="AI20" s="71"/>
      <c r="AJ20" s="72"/>
      <c r="AK20" s="67" t="s">
        <v>11</v>
      </c>
      <c r="AL20" s="68"/>
      <c r="AM20" s="69"/>
      <c r="AN20" s="38" t="s">
        <v>12</v>
      </c>
      <c r="AO20" s="11" t="s">
        <v>2</v>
      </c>
    </row>
    <row r="21" spans="10:41" x14ac:dyDescent="0.25">
      <c r="J21" s="15" t="s">
        <v>13</v>
      </c>
      <c r="K21" s="15" t="s">
        <v>4</v>
      </c>
      <c r="L21" s="16" t="s">
        <v>1</v>
      </c>
      <c r="M21" s="16" t="s">
        <v>5</v>
      </c>
      <c r="N21" s="17" t="s">
        <v>6</v>
      </c>
      <c r="O21" s="18" t="s">
        <v>1</v>
      </c>
      <c r="P21" s="18" t="s">
        <v>5</v>
      </c>
      <c r="Q21" s="18" t="s">
        <v>6</v>
      </c>
      <c r="R21" s="19" t="s">
        <v>1</v>
      </c>
      <c r="S21" s="15" t="s">
        <v>7</v>
      </c>
      <c r="U21" s="15" t="s">
        <v>13</v>
      </c>
      <c r="V21" s="15" t="s">
        <v>4</v>
      </c>
      <c r="W21" s="16" t="s">
        <v>1</v>
      </c>
      <c r="X21" s="16" t="s">
        <v>5</v>
      </c>
      <c r="Y21" s="17" t="s">
        <v>6</v>
      </c>
      <c r="Z21" s="18" t="s">
        <v>1</v>
      </c>
      <c r="AA21" s="18" t="s">
        <v>5</v>
      </c>
      <c r="AB21" s="18" t="s">
        <v>6</v>
      </c>
      <c r="AC21" s="19" t="s">
        <v>1</v>
      </c>
      <c r="AD21" s="15" t="s">
        <v>7</v>
      </c>
      <c r="AF21" s="15" t="s">
        <v>13</v>
      </c>
      <c r="AG21" s="15" t="s">
        <v>4</v>
      </c>
      <c r="AH21" s="16" t="s">
        <v>1</v>
      </c>
      <c r="AI21" s="16" t="s">
        <v>5</v>
      </c>
      <c r="AJ21" s="17" t="s">
        <v>6</v>
      </c>
      <c r="AK21" s="18" t="s">
        <v>1</v>
      </c>
      <c r="AL21" s="18" t="s">
        <v>5</v>
      </c>
      <c r="AM21" s="18" t="s">
        <v>6</v>
      </c>
      <c r="AN21" s="19" t="s">
        <v>1</v>
      </c>
      <c r="AO21" s="15" t="s">
        <v>7</v>
      </c>
    </row>
    <row r="22" spans="10:41" x14ac:dyDescent="0.25">
      <c r="J22" s="20">
        <v>38777</v>
      </c>
      <c r="K22" s="21" t="s">
        <v>8</v>
      </c>
      <c r="L22" s="12">
        <v>1500</v>
      </c>
      <c r="M22" s="13">
        <v>4.5</v>
      </c>
      <c r="N22" s="13">
        <f>L22*M22</f>
        <v>6750</v>
      </c>
      <c r="O22" s="14"/>
      <c r="P22" s="22"/>
      <c r="Q22" s="22"/>
      <c r="R22" s="23">
        <f>L22</f>
        <v>1500</v>
      </c>
      <c r="S22" s="24">
        <f>N22</f>
        <v>6750</v>
      </c>
      <c r="U22" s="20">
        <v>38777</v>
      </c>
      <c r="V22" s="21" t="s">
        <v>8</v>
      </c>
      <c r="W22" s="12">
        <v>2000</v>
      </c>
      <c r="X22" s="13">
        <v>4.08</v>
      </c>
      <c r="Y22" s="13">
        <f>W22*X22</f>
        <v>8160</v>
      </c>
      <c r="Z22" s="14"/>
      <c r="AA22" s="22"/>
      <c r="AB22" s="22"/>
      <c r="AC22" s="23">
        <f>W22</f>
        <v>2000</v>
      </c>
      <c r="AD22" s="24">
        <f>Y22</f>
        <v>8160</v>
      </c>
      <c r="AF22" s="20">
        <v>38777</v>
      </c>
      <c r="AG22" s="21" t="s">
        <v>8</v>
      </c>
      <c r="AH22" s="12">
        <v>2500</v>
      </c>
      <c r="AI22" s="13">
        <v>5.2</v>
      </c>
      <c r="AJ22" s="13">
        <f>AH22*AI22</f>
        <v>13000</v>
      </c>
      <c r="AK22" s="14"/>
      <c r="AL22" s="22"/>
      <c r="AM22" s="22"/>
      <c r="AN22" s="23">
        <f>AH22</f>
        <v>2500</v>
      </c>
      <c r="AO22" s="24">
        <f>AJ22</f>
        <v>13000</v>
      </c>
    </row>
    <row r="23" spans="10:41" x14ac:dyDescent="0.25">
      <c r="J23" s="20">
        <v>38783</v>
      </c>
      <c r="K23" s="21" t="s">
        <v>10</v>
      </c>
      <c r="L23" s="12"/>
      <c r="M23" s="13"/>
      <c r="N23" s="13">
        <f>L23*M23</f>
        <v>0</v>
      </c>
      <c r="O23" s="14">
        <v>500</v>
      </c>
      <c r="P23" s="22">
        <f>M22</f>
        <v>4.5</v>
      </c>
      <c r="Q23" s="22">
        <f>O23*P23</f>
        <v>2250</v>
      </c>
      <c r="R23" s="23">
        <f>R22-O23</f>
        <v>1000</v>
      </c>
      <c r="S23" s="24">
        <f>S22-Q23</f>
        <v>4500</v>
      </c>
      <c r="U23" s="20">
        <v>38786</v>
      </c>
      <c r="V23" s="21" t="s">
        <v>10</v>
      </c>
      <c r="W23" s="12"/>
      <c r="X23" s="13"/>
      <c r="Y23" s="13"/>
      <c r="Z23" s="14">
        <v>150</v>
      </c>
      <c r="AA23" s="22">
        <f>X22</f>
        <v>4.08</v>
      </c>
      <c r="AB23" s="22">
        <f>Z23*AA23</f>
        <v>612</v>
      </c>
      <c r="AC23" s="23">
        <f>AC22-Z23</f>
        <v>1850</v>
      </c>
      <c r="AD23" s="24">
        <f>AD22-AB23</f>
        <v>7548</v>
      </c>
      <c r="AF23" s="20">
        <v>38788</v>
      </c>
      <c r="AG23" s="21" t="s">
        <v>3</v>
      </c>
      <c r="AH23" s="12">
        <v>50</v>
      </c>
      <c r="AI23" s="13">
        <f>S6</f>
        <v>5.2629999999999999</v>
      </c>
      <c r="AJ23" s="13">
        <f>AH23*AI23</f>
        <v>263.14999999999998</v>
      </c>
      <c r="AK23" s="14"/>
      <c r="AL23" s="22"/>
      <c r="AM23" s="22"/>
      <c r="AN23" s="23">
        <f>AN22+AH23</f>
        <v>2550</v>
      </c>
      <c r="AO23" s="24">
        <f>AO22+AJ23</f>
        <v>13263.15</v>
      </c>
    </row>
    <row r="24" spans="10:41" x14ac:dyDescent="0.25">
      <c r="J24" s="20">
        <v>38788</v>
      </c>
      <c r="K24" s="21" t="s">
        <v>3</v>
      </c>
      <c r="L24" s="12">
        <f>L4</f>
        <v>250</v>
      </c>
      <c r="M24" s="13">
        <f>S4</f>
        <v>4.4155999999999995</v>
      </c>
      <c r="N24" s="13">
        <f>L24*M24</f>
        <v>1103.8999999999999</v>
      </c>
      <c r="O24" s="14"/>
      <c r="P24" s="22"/>
      <c r="Q24" s="22">
        <f>O24*P24</f>
        <v>0</v>
      </c>
      <c r="R24" s="23">
        <f>R23+L24</f>
        <v>1250</v>
      </c>
      <c r="S24" s="24">
        <f>S23+N24</f>
        <v>5603.9</v>
      </c>
      <c r="U24" s="20">
        <v>38788</v>
      </c>
      <c r="V24" s="21" t="s">
        <v>3</v>
      </c>
      <c r="W24" s="12">
        <v>250</v>
      </c>
      <c r="X24" s="13">
        <f>S5</f>
        <v>4.9856000000000007</v>
      </c>
      <c r="Y24" s="13">
        <f>W24*X24</f>
        <v>1246.4000000000001</v>
      </c>
      <c r="Z24" s="14"/>
      <c r="AA24" s="22"/>
      <c r="AB24" s="22"/>
      <c r="AC24" s="23">
        <f>AC23+W24</f>
        <v>2100</v>
      </c>
      <c r="AD24" s="24">
        <f>AD23+Y24</f>
        <v>8794.4</v>
      </c>
      <c r="AF24" s="20">
        <v>38791</v>
      </c>
      <c r="AG24" s="21" t="s">
        <v>10</v>
      </c>
      <c r="AH24" s="12"/>
      <c r="AI24" s="13"/>
      <c r="AJ24" s="13"/>
      <c r="AK24" s="14">
        <v>500</v>
      </c>
      <c r="AL24" s="22">
        <f>AI22</f>
        <v>5.2</v>
      </c>
      <c r="AM24" s="22">
        <f>AK24*AL24</f>
        <v>2600</v>
      </c>
      <c r="AN24" s="23">
        <f>AN23-AK24</f>
        <v>2050</v>
      </c>
      <c r="AO24" s="24">
        <f>AO23-AM24</f>
        <v>10663.15</v>
      </c>
    </row>
    <row r="25" spans="10:41" x14ac:dyDescent="0.25">
      <c r="J25" s="20">
        <v>38791</v>
      </c>
      <c r="K25" s="21" t="s">
        <v>10</v>
      </c>
      <c r="L25" s="12"/>
      <c r="M25" s="13"/>
      <c r="N25" s="13">
        <f t="shared" ref="N25:N27" si="14">L25*M25</f>
        <v>0</v>
      </c>
      <c r="O25" s="14">
        <v>300</v>
      </c>
      <c r="P25" s="22">
        <f>S24/R24</f>
        <v>4.4831199999999995</v>
      </c>
      <c r="Q25" s="22">
        <f t="shared" ref="Q25:Q28" si="15">O25*P25</f>
        <v>1344.9359999999999</v>
      </c>
      <c r="R25" s="23">
        <f>R24-O25</f>
        <v>950</v>
      </c>
      <c r="S25" s="24">
        <f>S24-Q25</f>
        <v>4258.9639999999999</v>
      </c>
      <c r="U25" s="20">
        <v>38791</v>
      </c>
      <c r="V25" s="21" t="s">
        <v>10</v>
      </c>
      <c r="W25" s="12"/>
      <c r="X25" s="13"/>
      <c r="Y25" s="13">
        <f t="shared" ref="Y25:Y30" si="16">W25*X25</f>
        <v>0</v>
      </c>
      <c r="Z25" s="14">
        <v>500</v>
      </c>
      <c r="AA25" s="22">
        <f>AA23</f>
        <v>4.08</v>
      </c>
      <c r="AB25" s="22">
        <f>Z25*AA25</f>
        <v>2040</v>
      </c>
      <c r="AC25" s="23">
        <f>AC24-Z25</f>
        <v>1600</v>
      </c>
      <c r="AD25" s="24">
        <f>AD24-AB25</f>
        <v>6754.4</v>
      </c>
      <c r="AF25" s="20">
        <v>38792</v>
      </c>
      <c r="AG25" s="21" t="s">
        <v>3</v>
      </c>
      <c r="AH25" s="12">
        <v>350</v>
      </c>
      <c r="AI25" s="13">
        <f>S11</f>
        <v>4.8854285714285721</v>
      </c>
      <c r="AJ25" s="13">
        <f t="shared" ref="AJ24:AJ25" si="17">AH25*AI25</f>
        <v>1709.9000000000003</v>
      </c>
      <c r="AK25" s="14"/>
      <c r="AL25" s="22"/>
      <c r="AM25" s="22">
        <f>AK25*AL25</f>
        <v>0</v>
      </c>
      <c r="AN25" s="23">
        <f>AN24+AH25</f>
        <v>2400</v>
      </c>
      <c r="AO25" s="24">
        <f>AO24+AJ25</f>
        <v>12373.05</v>
      </c>
    </row>
    <row r="26" spans="10:41" x14ac:dyDescent="0.25">
      <c r="J26" s="20">
        <v>38792</v>
      </c>
      <c r="K26" s="21" t="s">
        <v>3</v>
      </c>
      <c r="L26" s="12">
        <v>200</v>
      </c>
      <c r="M26" s="13">
        <f>S9</f>
        <v>4.4575000000000005</v>
      </c>
      <c r="N26" s="13">
        <f>L26*M26</f>
        <v>891.50000000000011</v>
      </c>
      <c r="O26" s="14"/>
      <c r="P26" s="22"/>
      <c r="Q26" s="22">
        <f t="shared" si="15"/>
        <v>0</v>
      </c>
      <c r="R26" s="23">
        <f>R25+L26</f>
        <v>1150</v>
      </c>
      <c r="S26" s="24">
        <f>S25+N26</f>
        <v>5150.4639999999999</v>
      </c>
      <c r="U26" s="20">
        <v>38792</v>
      </c>
      <c r="V26" s="21" t="s">
        <v>3</v>
      </c>
      <c r="W26" s="12">
        <v>300</v>
      </c>
      <c r="X26" s="13">
        <f>S10</f>
        <v>4.6146666666666674</v>
      </c>
      <c r="Y26" s="13">
        <f t="shared" si="16"/>
        <v>1384.4000000000003</v>
      </c>
      <c r="Z26" s="14"/>
      <c r="AA26" s="22"/>
      <c r="AB26" s="22"/>
      <c r="AC26" s="23">
        <f>AC25+W26</f>
        <v>1900</v>
      </c>
      <c r="AD26" s="24">
        <f>AD25+Y26</f>
        <v>8138.8</v>
      </c>
      <c r="AF26" s="20">
        <v>38793</v>
      </c>
      <c r="AG26" s="21" t="s">
        <v>10</v>
      </c>
      <c r="AH26" s="12"/>
      <c r="AI26" s="13"/>
      <c r="AJ26" s="13"/>
      <c r="AK26" s="14">
        <v>150</v>
      </c>
      <c r="AL26" s="22">
        <f>AL24</f>
        <v>5.2</v>
      </c>
      <c r="AM26" s="22">
        <f t="shared" ref="AM26:AM28" si="18">AK26*AL26</f>
        <v>780</v>
      </c>
      <c r="AN26" s="23">
        <f>AN25-AK26</f>
        <v>2250</v>
      </c>
      <c r="AO26" s="24">
        <f>AO25-AM26</f>
        <v>11593.05</v>
      </c>
    </row>
    <row r="27" spans="10:41" x14ac:dyDescent="0.25">
      <c r="J27" s="20">
        <v>38793</v>
      </c>
      <c r="K27" s="21" t="s">
        <v>10</v>
      </c>
      <c r="L27" s="12"/>
      <c r="M27" s="13"/>
      <c r="N27" s="13">
        <f t="shared" si="14"/>
        <v>0</v>
      </c>
      <c r="O27" s="14">
        <v>100</v>
      </c>
      <c r="P27" s="22">
        <f>S26/R26</f>
        <v>4.4786643478260872</v>
      </c>
      <c r="Q27" s="22">
        <f>O27*P27</f>
        <v>447.86643478260874</v>
      </c>
      <c r="R27" s="23">
        <f>R26-O27</f>
        <v>1050</v>
      </c>
      <c r="S27" s="24">
        <f>S26-Q27</f>
        <v>4702.5975652173911</v>
      </c>
      <c r="U27" s="20">
        <v>38793</v>
      </c>
      <c r="V27" s="21" t="s">
        <v>10</v>
      </c>
      <c r="W27" s="12"/>
      <c r="X27" s="13"/>
      <c r="Y27" s="13"/>
      <c r="Z27" s="14">
        <v>120</v>
      </c>
      <c r="AA27" s="22">
        <f>AA25</f>
        <v>4.08</v>
      </c>
      <c r="AB27" s="22">
        <f t="shared" ref="AB26:AB28" si="19">Z27*AA27</f>
        <v>489.6</v>
      </c>
      <c r="AC27" s="23">
        <f>AC26-Z27</f>
        <v>1780</v>
      </c>
      <c r="AD27" s="24">
        <f>AD26-AB27</f>
        <v>7649.2</v>
      </c>
      <c r="AF27" s="20">
        <v>38804</v>
      </c>
      <c r="AG27" s="21" t="s">
        <v>10</v>
      </c>
      <c r="AH27" s="12"/>
      <c r="AI27" s="13"/>
      <c r="AJ27" s="13"/>
      <c r="AK27" s="14">
        <v>650</v>
      </c>
      <c r="AL27" s="22">
        <f>AL24</f>
        <v>5.2</v>
      </c>
      <c r="AM27" s="22">
        <f t="shared" si="18"/>
        <v>3380</v>
      </c>
      <c r="AN27" s="23">
        <f>AN26-AK27</f>
        <v>1600</v>
      </c>
      <c r="AO27" s="24">
        <f>AO26-AM27</f>
        <v>8213.0499999999993</v>
      </c>
    </row>
    <row r="28" spans="10:41" x14ac:dyDescent="0.25">
      <c r="J28" s="86">
        <v>38804</v>
      </c>
      <c r="K28" s="21" t="s">
        <v>35</v>
      </c>
      <c r="L28" s="87"/>
      <c r="M28" s="88"/>
      <c r="N28" s="88">
        <f>L28*M28</f>
        <v>0</v>
      </c>
      <c r="O28" s="89">
        <v>1050</v>
      </c>
      <c r="P28" s="90">
        <f>S27/R27</f>
        <v>4.4786643478260864</v>
      </c>
      <c r="Q28" s="90">
        <f t="shared" si="15"/>
        <v>4702.5975652173911</v>
      </c>
      <c r="R28" s="91">
        <f>R27-O28</f>
        <v>0</v>
      </c>
      <c r="S28" s="92">
        <f>S27-Q28</f>
        <v>0</v>
      </c>
      <c r="U28" s="20">
        <v>38804</v>
      </c>
      <c r="V28" s="21" t="s">
        <v>10</v>
      </c>
      <c r="W28" s="12"/>
      <c r="X28" s="13"/>
      <c r="Y28" s="13"/>
      <c r="Z28" s="14">
        <v>500</v>
      </c>
      <c r="AA28" s="22">
        <f>AA25</f>
        <v>4.08</v>
      </c>
      <c r="AB28" s="22">
        <f t="shared" si="19"/>
        <v>2040</v>
      </c>
      <c r="AC28" s="23">
        <f>AC27-Z28</f>
        <v>1280</v>
      </c>
      <c r="AD28" s="24">
        <f>AD27-AB28</f>
        <v>5609.2</v>
      </c>
    </row>
    <row r="29" spans="10:41" x14ac:dyDescent="0.25">
      <c r="J29" s="93"/>
      <c r="K29" s="93"/>
      <c r="L29" s="93"/>
      <c r="M29" s="93"/>
      <c r="N29" s="93"/>
      <c r="O29" s="93"/>
      <c r="P29" s="93"/>
      <c r="Q29" s="93"/>
      <c r="R29" s="93"/>
      <c r="S29" s="93"/>
      <c r="U29" s="55"/>
      <c r="V29" s="55"/>
      <c r="W29" s="55"/>
      <c r="X29" s="55"/>
      <c r="Y29" s="55"/>
      <c r="Z29" s="55"/>
      <c r="AA29" s="55"/>
      <c r="AB29" s="55"/>
      <c r="AC29" s="55"/>
      <c r="AD29" s="55"/>
    </row>
    <row r="30" spans="10:41" x14ac:dyDescent="0.25">
      <c r="J30" s="55"/>
      <c r="K30" s="55"/>
      <c r="L30" s="55"/>
      <c r="M30" s="55"/>
      <c r="N30" s="55"/>
      <c r="O30" s="55"/>
      <c r="P30" s="55"/>
      <c r="Q30" s="55"/>
      <c r="R30" s="55"/>
      <c r="S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</row>
    <row r="32" spans="10:41" x14ac:dyDescent="0.25">
      <c r="K32" s="56"/>
    </row>
    <row r="33" spans="11:18" x14ac:dyDescent="0.25">
      <c r="K33" s="56"/>
    </row>
    <row r="35" spans="11:18" x14ac:dyDescent="0.25">
      <c r="Q35" s="29"/>
    </row>
    <row r="36" spans="11:18" x14ac:dyDescent="0.25">
      <c r="R36" s="29"/>
    </row>
  </sheetData>
  <mergeCells count="18">
    <mergeCell ref="J4:J6"/>
    <mergeCell ref="O3:P3"/>
    <mergeCell ref="O8:P8"/>
    <mergeCell ref="J9:J11"/>
    <mergeCell ref="O13:P13"/>
    <mergeCell ref="J14:J16"/>
    <mergeCell ref="J20:K20"/>
    <mergeCell ref="L20:N20"/>
    <mergeCell ref="O20:Q20"/>
    <mergeCell ref="AF20:AG20"/>
    <mergeCell ref="AH20:AJ20"/>
    <mergeCell ref="AK20:AM20"/>
    <mergeCell ref="J19:S19"/>
    <mergeCell ref="U19:AD19"/>
    <mergeCell ref="AF19:AO19"/>
    <mergeCell ref="U20:V20"/>
    <mergeCell ref="W20:Y20"/>
    <mergeCell ref="Z20:AB2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9"/>
  <sheetViews>
    <sheetView zoomScale="50" zoomScaleNormal="50" workbookViewId="0">
      <selection activeCell="A14" sqref="A14"/>
    </sheetView>
  </sheetViews>
  <sheetFormatPr baseColWidth="10" defaultRowHeight="15" x14ac:dyDescent="0.25"/>
  <cols>
    <col min="2" max="2" width="31.140625" bestFit="1" customWidth="1"/>
  </cols>
  <sheetData>
    <row r="2" spans="2:5" x14ac:dyDescent="0.25">
      <c r="B2" s="115" t="s">
        <v>72</v>
      </c>
      <c r="C2" s="115"/>
    </row>
    <row r="3" spans="2:5" ht="7.5" customHeight="1" x14ac:dyDescent="0.25"/>
    <row r="4" spans="2:5" x14ac:dyDescent="0.25">
      <c r="B4" s="35" t="s">
        <v>44</v>
      </c>
      <c r="C4" s="35" t="s">
        <v>73</v>
      </c>
    </row>
    <row r="5" spans="2:5" x14ac:dyDescent="0.25">
      <c r="B5" s="35" t="s">
        <v>74</v>
      </c>
      <c r="C5" s="95">
        <f>5000*0.3</f>
        <v>1500</v>
      </c>
    </row>
    <row r="6" spans="2:5" x14ac:dyDescent="0.25">
      <c r="B6" s="35" t="s">
        <v>75</v>
      </c>
      <c r="C6" s="95">
        <v>901.5</v>
      </c>
    </row>
    <row r="7" spans="2:5" x14ac:dyDescent="0.25">
      <c r="B7" s="35" t="s">
        <v>76</v>
      </c>
      <c r="C7" s="95">
        <v>3005.06</v>
      </c>
    </row>
    <row r="8" spans="2:5" x14ac:dyDescent="0.25">
      <c r="B8" s="35" t="s">
        <v>77</v>
      </c>
      <c r="C8" s="95">
        <v>360.61</v>
      </c>
    </row>
    <row r="9" spans="2:5" x14ac:dyDescent="0.25">
      <c r="B9" s="35" t="s">
        <v>78</v>
      </c>
      <c r="C9" s="95">
        <v>180.3</v>
      </c>
    </row>
    <row r="10" spans="2:5" x14ac:dyDescent="0.25">
      <c r="B10" s="35" t="s">
        <v>79</v>
      </c>
      <c r="C10" s="95">
        <v>150.25</v>
      </c>
    </row>
    <row r="11" spans="2:5" x14ac:dyDescent="0.25">
      <c r="B11" s="35" t="s">
        <v>80</v>
      </c>
      <c r="C11" s="95">
        <v>601.01</v>
      </c>
    </row>
    <row r="12" spans="2:5" x14ac:dyDescent="0.25">
      <c r="B12" s="99" t="s">
        <v>27</v>
      </c>
      <c r="C12" s="97">
        <f>SUM(C5:C11)</f>
        <v>6698.73</v>
      </c>
    </row>
    <row r="13" spans="2:5" x14ac:dyDescent="0.25">
      <c r="B13" s="100"/>
      <c r="C13" s="7"/>
    </row>
    <row r="14" spans="2:5" x14ac:dyDescent="0.25">
      <c r="B14" s="116"/>
      <c r="C14" s="117"/>
      <c r="D14" s="35" t="s">
        <v>5</v>
      </c>
      <c r="E14" s="35" t="s">
        <v>27</v>
      </c>
    </row>
    <row r="15" spans="2:5" x14ac:dyDescent="0.25">
      <c r="B15" s="35" t="s">
        <v>81</v>
      </c>
      <c r="C15" s="101">
        <v>1000</v>
      </c>
      <c r="D15" s="95">
        <v>0.32</v>
      </c>
      <c r="E15" s="97">
        <f>C15*D15</f>
        <v>320</v>
      </c>
    </row>
    <row r="16" spans="2:5" x14ac:dyDescent="0.25">
      <c r="B16" s="35" t="s">
        <v>82</v>
      </c>
      <c r="C16" s="102">
        <v>500</v>
      </c>
      <c r="D16" s="95">
        <v>0.32</v>
      </c>
      <c r="E16" s="97">
        <f>C16*D16</f>
        <v>160</v>
      </c>
    </row>
    <row r="18" spans="2:4" x14ac:dyDescent="0.25">
      <c r="B18" s="94" t="s">
        <v>83</v>
      </c>
      <c r="C18" s="94"/>
      <c r="D18" s="29">
        <f>C12+(E15/2)</f>
        <v>6858.73</v>
      </c>
    </row>
    <row r="19" spans="2:4" x14ac:dyDescent="0.25">
      <c r="B19" t="s">
        <v>84</v>
      </c>
      <c r="D19" s="29">
        <f>D18/1000</f>
        <v>6.8587299999999995</v>
      </c>
    </row>
  </sheetData>
  <mergeCells count="3">
    <mergeCell ref="B18:C18"/>
    <mergeCell ref="B2:C2"/>
    <mergeCell ref="B14:C1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:P26"/>
  <sheetViews>
    <sheetView tabSelected="1" zoomScale="51" zoomScaleNormal="51" workbookViewId="0">
      <selection activeCell="C28" sqref="C28"/>
    </sheetView>
  </sheetViews>
  <sheetFormatPr baseColWidth="10" defaultRowHeight="15" x14ac:dyDescent="0.25"/>
  <cols>
    <col min="4" max="4" width="10.140625" customWidth="1"/>
    <col min="5" max="5" width="10.28515625" customWidth="1"/>
    <col min="6" max="6" width="12.5703125" customWidth="1"/>
    <col min="7" max="7" width="6.42578125" customWidth="1"/>
    <col min="8" max="8" width="16.140625" customWidth="1"/>
    <col min="9" max="9" width="14.7109375" customWidth="1"/>
    <col min="10" max="10" width="12.85546875" customWidth="1"/>
    <col min="11" max="11" width="7.28515625" customWidth="1"/>
    <col min="12" max="12" width="14.5703125" bestFit="1" customWidth="1"/>
    <col min="13" max="13" width="13.5703125" customWidth="1"/>
    <col min="14" max="14" width="15.140625" customWidth="1"/>
  </cols>
  <sheetData>
    <row r="8" spans="3:14" x14ac:dyDescent="0.25">
      <c r="C8" s="114" t="s">
        <v>60</v>
      </c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</row>
    <row r="11" spans="3:14" ht="26.25" customHeight="1" x14ac:dyDescent="0.25">
      <c r="C11" s="103" t="s">
        <v>50</v>
      </c>
      <c r="D11" s="103"/>
      <c r="E11" s="103"/>
      <c r="F11" s="103"/>
      <c r="H11" s="104" t="s">
        <v>56</v>
      </c>
      <c r="I11" s="105" t="s">
        <v>58</v>
      </c>
      <c r="J11" s="106" t="s">
        <v>57</v>
      </c>
      <c r="L11" s="104" t="s">
        <v>56</v>
      </c>
      <c r="M11" s="105" t="s">
        <v>58</v>
      </c>
      <c r="N11" s="106" t="s">
        <v>57</v>
      </c>
    </row>
    <row r="12" spans="3:14" ht="24" customHeight="1" x14ac:dyDescent="0.25">
      <c r="C12" s="108" t="s">
        <v>51</v>
      </c>
      <c r="D12" s="108" t="s">
        <v>1</v>
      </c>
      <c r="E12" s="108" t="s">
        <v>5</v>
      </c>
      <c r="F12" s="108" t="s">
        <v>55</v>
      </c>
      <c r="H12" s="95">
        <v>43254.9</v>
      </c>
      <c r="I12" s="96">
        <v>10000</v>
      </c>
      <c r="J12" s="97">
        <f>H12/I12</f>
        <v>4.3254900000000003</v>
      </c>
      <c r="L12" s="95">
        <v>43254.9</v>
      </c>
      <c r="M12" s="96">
        <f>10000*0.75</f>
        <v>7500</v>
      </c>
      <c r="N12" s="97">
        <f>L12/M12</f>
        <v>5.7673199999999998</v>
      </c>
    </row>
    <row r="13" spans="3:14" ht="28.5" customHeight="1" x14ac:dyDescent="0.25">
      <c r="C13" s="35" t="s">
        <v>52</v>
      </c>
      <c r="D13" s="35">
        <v>200</v>
      </c>
      <c r="E13" s="95">
        <v>32.5</v>
      </c>
      <c r="F13" s="95">
        <f>E13*D13</f>
        <v>6500</v>
      </c>
      <c r="H13" s="107" t="s">
        <v>59</v>
      </c>
      <c r="I13" s="106" t="s">
        <v>58</v>
      </c>
      <c r="J13" s="106" t="s">
        <v>57</v>
      </c>
      <c r="L13" s="107" t="s">
        <v>59</v>
      </c>
      <c r="M13" s="106" t="s">
        <v>58</v>
      </c>
      <c r="N13" s="106" t="s">
        <v>57</v>
      </c>
    </row>
    <row r="14" spans="3:14" ht="21.75" customHeight="1" x14ac:dyDescent="0.25">
      <c r="C14" s="35" t="s">
        <v>25</v>
      </c>
      <c r="D14" s="35">
        <v>600</v>
      </c>
      <c r="E14" s="95">
        <v>25.6</v>
      </c>
      <c r="F14" s="95">
        <f t="shared" ref="F14:F17" si="0">E14*D14</f>
        <v>15360</v>
      </c>
      <c r="H14" s="95">
        <v>75623.7</v>
      </c>
      <c r="I14" s="96">
        <v>10000</v>
      </c>
      <c r="J14" s="97">
        <f>H14/I14</f>
        <v>7.5623699999999996</v>
      </c>
      <c r="L14" s="95">
        <v>75623.7</v>
      </c>
      <c r="M14" s="96">
        <f>10000*0.75</f>
        <v>7500</v>
      </c>
      <c r="N14" s="97">
        <f>L14/M14</f>
        <v>10.083159999999999</v>
      </c>
    </row>
    <row r="15" spans="3:14" ht="30" x14ac:dyDescent="0.25">
      <c r="C15" s="35" t="s">
        <v>24</v>
      </c>
      <c r="D15" s="35">
        <v>1400</v>
      </c>
      <c r="E15" s="95">
        <v>63.3</v>
      </c>
      <c r="F15" s="95">
        <f t="shared" si="0"/>
        <v>88620</v>
      </c>
      <c r="H15" s="108" t="s">
        <v>61</v>
      </c>
      <c r="I15" s="106" t="s">
        <v>58</v>
      </c>
      <c r="J15" s="106" t="s">
        <v>62</v>
      </c>
      <c r="L15" s="108" t="s">
        <v>61</v>
      </c>
      <c r="M15" s="106" t="s">
        <v>58</v>
      </c>
      <c r="N15" s="106" t="s">
        <v>62</v>
      </c>
    </row>
    <row r="16" spans="3:14" ht="24.75" customHeight="1" x14ac:dyDescent="0.25">
      <c r="C16" s="35" t="s">
        <v>53</v>
      </c>
      <c r="D16" s="35">
        <v>900</v>
      </c>
      <c r="E16" s="95">
        <v>73.3</v>
      </c>
      <c r="F16" s="95">
        <f t="shared" si="0"/>
        <v>65970</v>
      </c>
      <c r="H16" s="95">
        <f>F18</f>
        <v>208144</v>
      </c>
      <c r="I16" s="96">
        <v>10000</v>
      </c>
      <c r="J16" s="97">
        <f>H16/I16</f>
        <v>20.814399999999999</v>
      </c>
      <c r="L16" s="95">
        <f>F18</f>
        <v>208144</v>
      </c>
      <c r="M16" s="96">
        <f>10000*0.75</f>
        <v>7500</v>
      </c>
      <c r="N16" s="97">
        <f>L16/M16</f>
        <v>27.752533333333332</v>
      </c>
    </row>
    <row r="17" spans="3:16" ht="27" customHeight="1" x14ac:dyDescent="0.25">
      <c r="C17" s="35" t="s">
        <v>54</v>
      </c>
      <c r="D17" s="35">
        <v>2990</v>
      </c>
      <c r="E17" s="95">
        <v>10.6</v>
      </c>
      <c r="F17" s="95">
        <f t="shared" si="0"/>
        <v>31694</v>
      </c>
      <c r="H17" s="109" t="s">
        <v>64</v>
      </c>
      <c r="I17" s="109"/>
      <c r="J17" s="97">
        <f>J12+J14+J16</f>
        <v>32.702259999999995</v>
      </c>
      <c r="K17" s="29"/>
      <c r="L17" s="109" t="s">
        <v>63</v>
      </c>
      <c r="M17" s="109"/>
      <c r="N17" s="97">
        <f>N12+N14+N16</f>
        <v>43.60301333333333</v>
      </c>
      <c r="P17" s="29"/>
    </row>
    <row r="18" spans="3:16" ht="21" customHeight="1" x14ac:dyDescent="0.25">
      <c r="C18" s="111" t="s">
        <v>6</v>
      </c>
      <c r="D18" s="112"/>
      <c r="E18" s="113"/>
      <c r="F18" s="95">
        <f>SUM(F13:F17)</f>
        <v>208144</v>
      </c>
    </row>
    <row r="19" spans="3:16" x14ac:dyDescent="0.25">
      <c r="H19" s="108" t="s">
        <v>65</v>
      </c>
      <c r="I19" s="108" t="s">
        <v>66</v>
      </c>
      <c r="J19" s="108" t="s">
        <v>27</v>
      </c>
      <c r="L19" s="108" t="s">
        <v>65</v>
      </c>
      <c r="M19" s="108" t="s">
        <v>66</v>
      </c>
      <c r="N19" s="108" t="s">
        <v>27</v>
      </c>
    </row>
    <row r="20" spans="3:16" x14ac:dyDescent="0.25">
      <c r="H20" s="95">
        <v>40.9</v>
      </c>
      <c r="I20" s="96">
        <v>10000</v>
      </c>
      <c r="J20" s="97">
        <f>I20*H20</f>
        <v>409000</v>
      </c>
      <c r="L20" s="95">
        <v>40.9</v>
      </c>
      <c r="M20" s="96">
        <f>M14</f>
        <v>7500</v>
      </c>
      <c r="N20" s="97">
        <f>M20*L20</f>
        <v>306750</v>
      </c>
    </row>
    <row r="21" spans="3:16" x14ac:dyDescent="0.25">
      <c r="H21" s="108" t="s">
        <v>67</v>
      </c>
      <c r="I21" s="108" t="s">
        <v>66</v>
      </c>
      <c r="J21" s="108" t="s">
        <v>27</v>
      </c>
      <c r="L21" s="108" t="s">
        <v>67</v>
      </c>
      <c r="M21" s="108" t="s">
        <v>66</v>
      </c>
      <c r="N21" s="108" t="s">
        <v>27</v>
      </c>
    </row>
    <row r="22" spans="3:16" x14ac:dyDescent="0.25">
      <c r="H22" s="97">
        <f>J17</f>
        <v>32.702259999999995</v>
      </c>
      <c r="I22" s="96">
        <f>I20</f>
        <v>10000</v>
      </c>
      <c r="J22" s="97">
        <f>H22*I22</f>
        <v>327022.59999999998</v>
      </c>
      <c r="L22" s="97">
        <f>N17</f>
        <v>43.60301333333333</v>
      </c>
      <c r="M22" s="96">
        <f>M20</f>
        <v>7500</v>
      </c>
      <c r="N22" s="97">
        <f>L22*M22</f>
        <v>327022.59999999998</v>
      </c>
    </row>
    <row r="23" spans="3:16" x14ac:dyDescent="0.25">
      <c r="H23" s="110" t="s">
        <v>68</v>
      </c>
      <c r="I23" s="110"/>
      <c r="J23" s="97">
        <f>J20-J22</f>
        <v>81977.400000000023</v>
      </c>
      <c r="L23" s="110" t="s">
        <v>68</v>
      </c>
      <c r="M23" s="110"/>
      <c r="N23" s="97">
        <f>N20-N22</f>
        <v>-20272.599999999977</v>
      </c>
    </row>
    <row r="24" spans="3:16" x14ac:dyDescent="0.25">
      <c r="H24" s="110" t="s">
        <v>69</v>
      </c>
      <c r="I24" s="110"/>
      <c r="J24" s="98">
        <f>J23/J20</f>
        <v>0.20043374083129589</v>
      </c>
      <c r="L24" s="110" t="s">
        <v>69</v>
      </c>
      <c r="M24" s="110"/>
      <c r="N24" s="98">
        <f>N23/N20</f>
        <v>-6.608834555827213E-2</v>
      </c>
    </row>
    <row r="25" spans="3:16" x14ac:dyDescent="0.25">
      <c r="H25" s="110" t="s">
        <v>70</v>
      </c>
      <c r="I25" s="110"/>
      <c r="J25" s="97">
        <f>H20-H22</f>
        <v>8.1977400000000031</v>
      </c>
      <c r="L25" s="110" t="s">
        <v>70</v>
      </c>
      <c r="M25" s="110"/>
      <c r="N25" s="97">
        <f>L20-L22</f>
        <v>-2.703013333333331</v>
      </c>
    </row>
    <row r="26" spans="3:16" x14ac:dyDescent="0.25">
      <c r="H26" s="110" t="s">
        <v>71</v>
      </c>
      <c r="I26" s="110"/>
      <c r="J26" s="98">
        <f>J25/H20</f>
        <v>0.20043374083129592</v>
      </c>
      <c r="L26" s="110" t="s">
        <v>71</v>
      </c>
      <c r="M26" s="110"/>
      <c r="N26" s="98">
        <f>N25/L20</f>
        <v>-6.6088345558272157E-2</v>
      </c>
    </row>
  </sheetData>
  <mergeCells count="13">
    <mergeCell ref="C8:N8"/>
    <mergeCell ref="H25:I25"/>
    <mergeCell ref="H26:I26"/>
    <mergeCell ref="L23:M23"/>
    <mergeCell ref="L24:M24"/>
    <mergeCell ref="L25:M25"/>
    <mergeCell ref="L26:M26"/>
    <mergeCell ref="C11:F11"/>
    <mergeCell ref="H17:I17"/>
    <mergeCell ref="L17:M17"/>
    <mergeCell ref="H23:I23"/>
    <mergeCell ref="H24:I24"/>
    <mergeCell ref="C18:E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FIFO-PEPS</vt:lpstr>
      <vt:lpstr>FIFO</vt:lpstr>
      <vt:lpstr>Hoja3</vt:lpstr>
      <vt:lpstr>COSTES</vt:lpstr>
      <vt:lpstr>PRECIOS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ANDREA</dc:creator>
  <cp:lastModifiedBy>FERNANDA ANDREA</cp:lastModifiedBy>
  <dcterms:created xsi:type="dcterms:W3CDTF">2024-03-10T22:35:26Z</dcterms:created>
  <dcterms:modified xsi:type="dcterms:W3CDTF">2024-03-15T07:16:57Z</dcterms:modified>
</cp:coreProperties>
</file>