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A ANDREA\Documents\"/>
    </mc:Choice>
  </mc:AlternateContent>
  <bookViews>
    <workbookView xWindow="0" yWindow="0" windowWidth="20490" windowHeight="89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P8" i="1" l="1"/>
  <c r="P18" i="1"/>
  <c r="J78" i="1" s="1"/>
  <c r="D55" i="1"/>
  <c r="D50" i="1"/>
  <c r="D49" i="1"/>
  <c r="E49" i="1" s="1"/>
  <c r="E52" i="1" s="1"/>
  <c r="C26" i="1"/>
  <c r="P10" i="1"/>
  <c r="P9" i="1"/>
  <c r="P11" i="1" s="1"/>
  <c r="D62" i="1" l="1"/>
  <c r="J56" i="1"/>
  <c r="P15" i="1"/>
  <c r="D56" i="1" s="1"/>
  <c r="E55" i="1" s="1"/>
  <c r="D59" i="1" s="1"/>
  <c r="E58" i="1" s="1"/>
  <c r="G9" i="1" l="1"/>
  <c r="C11" i="1"/>
  <c r="M43" i="1"/>
  <c r="L39" i="1"/>
  <c r="L32" i="1"/>
  <c r="M8" i="1"/>
  <c r="M9" i="1" s="1"/>
  <c r="J53" i="1" s="1"/>
  <c r="K17" i="1"/>
  <c r="L18" i="1" s="1"/>
  <c r="L19" i="1" s="1"/>
  <c r="M21" i="1" s="1"/>
  <c r="D61" i="1" s="1"/>
  <c r="E61" i="1" s="1"/>
  <c r="D65" i="1" s="1"/>
  <c r="E64" i="1" s="1"/>
  <c r="G23" i="1"/>
  <c r="G14" i="1"/>
  <c r="J74" i="1" s="1"/>
  <c r="C15" i="1"/>
  <c r="M39" i="1" l="1"/>
  <c r="J59" i="1"/>
  <c r="J72" i="1"/>
  <c r="D35" i="1"/>
  <c r="D38" i="1"/>
  <c r="D32" i="1"/>
  <c r="D41" i="1"/>
  <c r="C22" i="1"/>
  <c r="J62" i="1" s="1"/>
  <c r="J69" i="1" s="1"/>
  <c r="D39" i="1"/>
  <c r="D33" i="1"/>
  <c r="D36" i="1" s="1"/>
  <c r="D42" i="1"/>
  <c r="M22" i="1"/>
  <c r="G15" i="1"/>
  <c r="M40" i="1" l="1"/>
  <c r="G25" i="1"/>
  <c r="J68" i="1"/>
  <c r="K68" i="1" s="1"/>
  <c r="E41" i="1"/>
  <c r="E32" i="1"/>
  <c r="E38" i="1"/>
  <c r="E35" i="1"/>
  <c r="M44" i="1" l="1"/>
  <c r="M46" i="1" s="1"/>
  <c r="J77" i="1"/>
  <c r="K77" i="1" s="1"/>
  <c r="J75" i="1"/>
  <c r="K74" i="1" s="1"/>
  <c r="J71" i="1"/>
  <c r="K71" i="1" s="1"/>
  <c r="J55" i="1" l="1"/>
  <c r="J52" i="1"/>
  <c r="K52" i="1" s="1"/>
  <c r="J58" i="1"/>
  <c r="K58" i="1" s="1"/>
  <c r="K55" i="1" l="1"/>
  <c r="J61" i="1"/>
  <c r="K61" i="1" s="1"/>
</calcChain>
</file>

<file path=xl/sharedStrings.xml><?xml version="1.0" encoding="utf-8"?>
<sst xmlns="http://schemas.openxmlformats.org/spreadsheetml/2006/main" count="188" uniqueCount="159">
  <si>
    <t xml:space="preserve">ESTADO DE POSICIÓN FINANCIERA </t>
  </si>
  <si>
    <t>ACTIVO</t>
  </si>
  <si>
    <t>CIRCULANTE</t>
  </si>
  <si>
    <t>I</t>
  </si>
  <si>
    <t>PROVEEDORES</t>
  </si>
  <si>
    <t>DOCUMENTOS POR PAGAR A LAGO PLAZO</t>
  </si>
  <si>
    <t>SUMA TOTAL DEL ACTIVO</t>
  </si>
  <si>
    <t>CAPITAL CONTABLE</t>
  </si>
  <si>
    <t>ESTADO DE RESULTADO INTEGRAL (ERI)</t>
  </si>
  <si>
    <t>VENTAS NETAS</t>
  </si>
  <si>
    <t>INVENTARIO INICIAL</t>
  </si>
  <si>
    <t>DATOS COMPLEMENTARIOS</t>
  </si>
  <si>
    <t>SALDO PROMEDIO DE CUENTAS POR COBRAR</t>
  </si>
  <si>
    <t>SALDO INICIAL DE LA CARTERA</t>
  </si>
  <si>
    <t>AL 30 DE 0CTUBRE DEL 2022</t>
  </si>
  <si>
    <t>AL 30 DE OCTUBRE DEL 2022</t>
  </si>
  <si>
    <t>NO CIRCULANTE</t>
  </si>
  <si>
    <t>EFECTIVO Y VALORES REALIZABLES</t>
  </si>
  <si>
    <t>CUENTAS POR COBRAR</t>
  </si>
  <si>
    <t>ANTICIPO A PROVEEDORES</t>
  </si>
  <si>
    <t>PROVICION CUENTAS INCOBRABLES</t>
  </si>
  <si>
    <t>INVENTARIOS</t>
  </si>
  <si>
    <t>TOTAL DEL CIRCULANTE.</t>
  </si>
  <si>
    <t>INMUEBLES MAQUINARIA Y EQUIPO</t>
  </si>
  <si>
    <t>(-) DEPRECIACIONES ACOMULADAS</t>
  </si>
  <si>
    <t>TOTAL DE ACTIVO FIJO.</t>
  </si>
  <si>
    <t>ACREEDORES BANCARIOS ACORTO PLAZO</t>
  </si>
  <si>
    <t>IMPUESTOS POR PAGAR</t>
  </si>
  <si>
    <t>ACREEDORES HIPOTECARIOS</t>
  </si>
  <si>
    <t>OBLIGACIONES</t>
  </si>
  <si>
    <t>TOTAL DE PASIVOS L.P</t>
  </si>
  <si>
    <t>TOTAL DEL PASIVO CIRCULANTE.</t>
  </si>
  <si>
    <t>SUMA DE LOS PASIVOS.</t>
  </si>
  <si>
    <t xml:space="preserve">CAPITAL SOCIAL </t>
  </si>
  <si>
    <t>RESERVA LEGAL</t>
  </si>
  <si>
    <t>RESERVA DE INVERSIÓN</t>
  </si>
  <si>
    <t>UTILIDAD DE EJERCICIOS ANTERIORES</t>
  </si>
  <si>
    <t xml:space="preserve">UTILIDAD DEL EJERCICIO </t>
  </si>
  <si>
    <t>TOTAL DEL CAPITAL CONTABLE.</t>
  </si>
  <si>
    <t>TOTAL DEL PASIVO (+) CAPITAL</t>
  </si>
  <si>
    <t>MENOS</t>
  </si>
  <si>
    <t>DESCUENTOS SOBTRE VENTAS</t>
  </si>
  <si>
    <t>DEVOLUCIONES SOBRE VENTAS</t>
  </si>
  <si>
    <t>COSTO DE ATRICULOS VENDIDOS:</t>
  </si>
  <si>
    <t>COMPRAS</t>
  </si>
  <si>
    <t>COMPRAS TOTALES</t>
  </si>
  <si>
    <t>MAS GASTOS DE COMPRAS</t>
  </si>
  <si>
    <t>MERCANCIAS DISPONIBLES PARA LA VENTA</t>
  </si>
  <si>
    <t xml:space="preserve">MENOS DESCUENTOS SOBRE COMPRA </t>
  </si>
  <si>
    <t>MENOS INVENTARIO FINAL</t>
  </si>
  <si>
    <t xml:space="preserve">COSTO DE VENTAS </t>
  </si>
  <si>
    <t>UTILIDAD EN VENTAS</t>
  </si>
  <si>
    <t>VENTAS</t>
  </si>
  <si>
    <t xml:space="preserve">GASTOS DE VENTAS </t>
  </si>
  <si>
    <t>GASTOS GENERALES</t>
  </si>
  <si>
    <t>SUELDOS Y COMICIONES A LOS VENDEDORES</t>
  </si>
  <si>
    <t>SUELDOS DE LA OFICINA DE VENTAS</t>
  </si>
  <si>
    <t>VIATICOS</t>
  </si>
  <si>
    <t>FLETES DE MERCANCIAS REMITIDAS</t>
  </si>
  <si>
    <t>DEPRECIACION DEL EQUIPO  TRANSPORTE</t>
  </si>
  <si>
    <t>TELEFONO</t>
  </si>
  <si>
    <t>GASTOS ADMINISTRATIVOS</t>
  </si>
  <si>
    <t>SUELDOS DE OFICINA</t>
  </si>
  <si>
    <t>SERVICIOC PUBLICOS</t>
  </si>
  <si>
    <t xml:space="preserve">DEPRECIACION DEL EDIFICIO </t>
  </si>
  <si>
    <t xml:space="preserve">DEPRECIACION DEL EQUIPO DE OFICINA </t>
  </si>
  <si>
    <t>UTILIDAD DE OPERACIÓN</t>
  </si>
  <si>
    <t>OTROS INGRESOS</t>
  </si>
  <si>
    <t>TOTAL DE GASTOS ADMINISTRATIVOS</t>
  </si>
  <si>
    <t>TOTAL GASTOS DE VENTAS</t>
  </si>
  <si>
    <t>DIVIDENDOS COBRADOS</t>
  </si>
  <si>
    <t xml:space="preserve">UTILIDAD ANTES DE IMPUESTOS </t>
  </si>
  <si>
    <t>IMPUESTOS A LA UTILIDAD</t>
  </si>
  <si>
    <t>UTILIDAD NETA</t>
  </si>
  <si>
    <t xml:space="preserve">PASIVO </t>
  </si>
  <si>
    <t>RAZONES DE LIQUIDEZ</t>
  </si>
  <si>
    <t xml:space="preserve">RAZIN FINANCIERA </t>
  </si>
  <si>
    <t>PROCEDIMIENTO</t>
  </si>
  <si>
    <t>RESULTADO</t>
  </si>
  <si>
    <t>FÓRMULA</t>
  </si>
  <si>
    <t>EXPLICACIÓN</t>
  </si>
  <si>
    <t>MENOS PASIVO A CORTO PLAZO</t>
  </si>
  <si>
    <t>ACTIVO CIRCULANTE</t>
  </si>
  <si>
    <t>A CORTO PLAZO (CIRCULANTE)</t>
  </si>
  <si>
    <t>PASIVO A LARGO PLAZO(NO CIRCULANTE)</t>
  </si>
  <si>
    <t>INDICA QUE TENEMOS UNA CANTIDAD MAYOR  A LAS DEUDAS, QUE TENEMOS DE SOBRE 43 MIL 500 PESOS CONTRA EL TOTAL DE LAS DEUDAS</t>
  </si>
  <si>
    <t>RAZÓN DE CIRCULANTE</t>
  </si>
  <si>
    <t>RAZÓN DE CAPITAL DE TRABAJO</t>
  </si>
  <si>
    <t xml:space="preserve">ACTIVO CIRCULANTE </t>
  </si>
  <si>
    <t>ENTRE PASIVO A CORTO PLAZO</t>
  </si>
  <si>
    <t>RAZON DE LIQUIDEZ</t>
  </si>
  <si>
    <t xml:space="preserve">ACTIVO LIQUIDO  (ACTIVO CIRCULANTE - INVENTARIO)    </t>
  </si>
  <si>
    <t>POR CADA PESO QUE DEBEMOS NOS SOBRAN 23 CENTAVOS, LA EMPRESA TIENE SOLVENCIA, HAY LIQUIDEZ SUFICIENTE.</t>
  </si>
  <si>
    <t xml:space="preserve">SE ALCANZA A PAGAR ASTA UN 51% DE LAS DEUDAS, HAY POSIBILIDAD PARA CUBRIR DEUDAS. </t>
  </si>
  <si>
    <t>RAZON DE PAGO INMEDIATO</t>
  </si>
  <si>
    <t>ACTIVO DISPONIBLE (A.CIRCULANTE - INVENTARIO - CUENTAS POR COBRAR)</t>
  </si>
  <si>
    <t>POR CADA PESO QUE SE DEBE SE PUEDE PAGAR 78 CENTAVOS</t>
  </si>
  <si>
    <t>RAZONES DE ACTIVIDAD</t>
  </si>
  <si>
    <t>RAZÓNES FINANCIERAS</t>
  </si>
  <si>
    <t>FÓRMULAS</t>
  </si>
  <si>
    <t>VENTAS NETAS ACREDITO</t>
  </si>
  <si>
    <t>PROMEDIO DE CUENTAS POR COBRAR (SALDO INICIAL+SALDO FINAL/ 2)</t>
  </si>
  <si>
    <t xml:space="preserve">RESULTADO </t>
  </si>
  <si>
    <t>360 DIAS DEL AÑO</t>
  </si>
  <si>
    <t>ROTACIÓN DE CARTERA</t>
  </si>
  <si>
    <t>COMPRAS A CRÉDITO</t>
  </si>
  <si>
    <t>PROMEDIO DE CUENTAS POR PAGAR</t>
  </si>
  <si>
    <t>ROTACIÓN DE CUENTAS POR PAGAR</t>
  </si>
  <si>
    <t>DIAS DEL AÑO</t>
  </si>
  <si>
    <t xml:space="preserve">ROTACIÓN DE INVENTARIOS </t>
  </si>
  <si>
    <t>INVENTARIO PROMEDIO</t>
  </si>
  <si>
    <t>COSTEO DE LO VENDIDO</t>
  </si>
  <si>
    <t>SON LOS DIAS EN QUE EL INVENTARIO SE HA RENOVADO EN EL AÑO (EL TIEMPO EN QUE TARDA EN SALIR LA MERCANCIA PARA RENOVARLA)</t>
  </si>
  <si>
    <t>DIAS DE INVENTARIO</t>
  </si>
  <si>
    <t>ROTACIÓN DE INVENTARIOS</t>
  </si>
  <si>
    <t>SALDO FINAL DE CARTERA</t>
  </si>
  <si>
    <t>INVENTIARIO FINAL</t>
  </si>
  <si>
    <t>SALDO INICIAL  DE CARTERA</t>
  </si>
  <si>
    <t>INTERESES COBRADOS</t>
  </si>
  <si>
    <t>INTERESES PAGADOS</t>
  </si>
  <si>
    <t>INTERESES A CARGO</t>
  </si>
  <si>
    <t>RAZÓNES DE RENDIMIENTO</t>
  </si>
  <si>
    <t>MARGEN DE UTILIDAD SOBRE VENTAS</t>
  </si>
  <si>
    <t>CAPITAL SOCIAL</t>
  </si>
  <si>
    <t>ACTIVO TOTAL</t>
  </si>
  <si>
    <t>RENDIMEINTO DEL CPITAL SOCIAL</t>
  </si>
  <si>
    <t>RENDIMIENTO SOBRE EL PATRIMONIO</t>
  </si>
  <si>
    <t>RENDIMIENTO SOBRE LA INVERSIÓN</t>
  </si>
  <si>
    <t>VENTAS NETAS (VENTAS A CREDITO + VENTAS DE CONTADO)</t>
  </si>
  <si>
    <t>NOS DICE QUE EL MONTO DE LAS VENTAS  DEL PERIODO HAN REDITUADO EN 0.61% DE GANANCIA</t>
  </si>
  <si>
    <t>ES EL RENDIMIENTO DEL CAPITAL APOSTADO ALA EMPRESA EN 1 AÑO</t>
  </si>
  <si>
    <t>ES EL RENDIMIENTO DEL CAPITAL APORADO MAS LA UTILIDADES  RETENIDAS EN LA EMPRESA</t>
  </si>
  <si>
    <t>RAZONES A LARGO PLAZO</t>
  </si>
  <si>
    <t>RAZON FINANCIERA</t>
  </si>
  <si>
    <t>PROCEDIMIETO</t>
  </si>
  <si>
    <t>EXPLICACION</t>
  </si>
  <si>
    <t>RAZONES DE ENDEUDAMIENTO</t>
  </si>
  <si>
    <t>PASIVO TOTAL</t>
  </si>
  <si>
    <t>APALANCAMIENTO</t>
  </si>
  <si>
    <t>DEUDA A LARO PLAZO</t>
  </si>
  <si>
    <t>PASIVO A LARGO PLAZO</t>
  </si>
  <si>
    <t>COBERTURA</t>
  </si>
  <si>
    <t>ES EL RENDIMIENTO QUE PRODUCEN TODOS LOS ACTIVOS DE LA EMPRESA</t>
  </si>
  <si>
    <t>VENTAS NETAS A CREDITO</t>
  </si>
  <si>
    <t>VENTAS NETAS A CONTADO</t>
  </si>
  <si>
    <t xml:space="preserve">VENTAS NETAS TOTALES </t>
  </si>
  <si>
    <t>LA CARTERA SE HA RENOVADO 1.67  VECES EN EL PERIODO</t>
  </si>
  <si>
    <t>NOS DICE QUE SE HA RECUPERADO CARTERA EN UN PROMEDIO DE 216 DIAS (DIAS)</t>
  </si>
  <si>
    <t>CONPRAS A CREDITO</t>
  </si>
  <si>
    <t>COMPRAS ACONTAO</t>
  </si>
  <si>
    <t>LA DEUDA CON PROVEEDORES SE  HA RENOVADO 0.80 VECES EN EL AÑO</t>
  </si>
  <si>
    <t>EL PLAZO DE PAGO DE LAS CUENTAS POR PAGAR ES EN PROMEDIO 450.51 DÍAS</t>
  </si>
  <si>
    <t>EL INVENTARIO SE HA RENOVADO 1.7 VECES EN EL AÑO</t>
  </si>
  <si>
    <t>DÍAS DE CARTERAS</t>
  </si>
  <si>
    <t>DÍAS DE PAGO DE CUENTAS POR PAGAR</t>
  </si>
  <si>
    <t>NOS DICE QUE DEL TOTAL DEL ACTIVO LAS DEUDAS ABARCAN EL 47.5% DE ESTE (LO QUE DEBEMOS)</t>
  </si>
  <si>
    <t>NOS DICE  QUE LA EMPRESA ESTA APALANCADA EN UN  90.57%; ES DECIR, QUE LO ACREEDORES SON DUEÑOS DE ESE PORCENTAJE DE LA EMPRESA</t>
  </si>
  <si>
    <t>ESTA RAZÓN NOS INDICA QUE EL PASIVO A MÁS DE DOS AÑOS ES DE 66.60%</t>
  </si>
  <si>
    <t>NOS DICE QUE LA UTILIDAD DE OPERACIÓN CUBRE EL 18.7% DE LOS INTERESES A CARGO DEL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</si>
</sst>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 Black"/>
      <family val="2"/>
    </font>
    <font>
      <b/>
      <sz val="12"/>
      <color theme="1"/>
      <name val="Arial Black"/>
      <family val="2"/>
    </font>
    <font>
      <b/>
      <sz val="11"/>
      <color theme="1" tint="4.9989318521683403E-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/>
    <xf numFmtId="0" fontId="0" fillId="0" borderId="6" xfId="0" applyBorder="1"/>
    <xf numFmtId="0" fontId="0" fillId="0" borderId="3" xfId="0" applyBorder="1"/>
    <xf numFmtId="44" fontId="0" fillId="0" borderId="0" xfId="1" applyFont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0" fillId="3" borderId="5" xfId="0" applyFill="1" applyBorder="1" applyAlignment="1">
      <alignment wrapText="1"/>
    </xf>
    <xf numFmtId="44" fontId="0" fillId="3" borderId="0" xfId="1" applyFont="1" applyFill="1" applyBorder="1"/>
    <xf numFmtId="0" fontId="0" fillId="3" borderId="6" xfId="0" applyFill="1" applyBorder="1"/>
    <xf numFmtId="0" fontId="0" fillId="3" borderId="5" xfId="0" applyFill="1" applyBorder="1"/>
    <xf numFmtId="0" fontId="2" fillId="3" borderId="5" xfId="0" applyFont="1" applyFill="1" applyBorder="1"/>
    <xf numFmtId="0" fontId="0" fillId="3" borderId="0" xfId="0" applyFill="1" applyBorder="1"/>
    <xf numFmtId="0" fontId="3" fillId="3" borderId="5" xfId="0" applyFont="1" applyFill="1" applyBorder="1"/>
    <xf numFmtId="44" fontId="0" fillId="3" borderId="0" xfId="0" applyNumberFormat="1" applyFill="1" applyBorder="1"/>
    <xf numFmtId="0" fontId="4" fillId="3" borderId="7" xfId="0" applyFont="1" applyFill="1" applyBorder="1"/>
    <xf numFmtId="44" fontId="4" fillId="3" borderId="8" xfId="0" applyNumberFormat="1" applyFont="1" applyFill="1" applyBorder="1"/>
    <xf numFmtId="0" fontId="0" fillId="3" borderId="9" xfId="0" applyFill="1" applyBorder="1"/>
    <xf numFmtId="0" fontId="0" fillId="3" borderId="2" xfId="0" applyFill="1" applyBorder="1"/>
    <xf numFmtId="44" fontId="0" fillId="3" borderId="3" xfId="1" applyFont="1" applyFill="1" applyBorder="1"/>
    <xf numFmtId="0" fontId="0" fillId="3" borderId="4" xfId="0" applyFill="1" applyBorder="1"/>
    <xf numFmtId="0" fontId="0" fillId="3" borderId="5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0" fillId="3" borderId="7" xfId="0" applyFill="1" applyBorder="1" applyAlignment="1">
      <alignment wrapText="1"/>
    </xf>
    <xf numFmtId="44" fontId="0" fillId="3" borderId="8" xfId="1" applyFont="1" applyFill="1" applyBorder="1"/>
    <xf numFmtId="0" fontId="6" fillId="4" borderId="11" xfId="0" applyFont="1" applyFill="1" applyBorder="1"/>
    <xf numFmtId="44" fontId="6" fillId="4" borderId="13" xfId="1" applyFont="1" applyFill="1" applyBorder="1"/>
    <xf numFmtId="44" fontId="6" fillId="4" borderId="12" xfId="1" applyFont="1" applyFill="1" applyBorder="1"/>
    <xf numFmtId="44" fontId="0" fillId="7" borderId="3" xfId="1" applyFont="1" applyFill="1" applyBorder="1"/>
    <xf numFmtId="0" fontId="0" fillId="7" borderId="5" xfId="0" applyFill="1" applyBorder="1"/>
    <xf numFmtId="44" fontId="0" fillId="7" borderId="0" xfId="1" applyFont="1" applyFill="1" applyBorder="1"/>
    <xf numFmtId="0" fontId="3" fillId="3" borderId="2" xfId="0" applyFont="1" applyFill="1" applyBorder="1"/>
    <xf numFmtId="44" fontId="0" fillId="3" borderId="4" xfId="1" applyFont="1" applyFill="1" applyBorder="1"/>
    <xf numFmtId="44" fontId="0" fillId="3" borderId="6" xfId="1" applyFont="1" applyFill="1" applyBorder="1"/>
    <xf numFmtId="44" fontId="2" fillId="3" borderId="6" xfId="1" applyFont="1" applyFill="1" applyBorder="1"/>
    <xf numFmtId="44" fontId="0" fillId="3" borderId="6" xfId="0" applyNumberFormat="1" applyFill="1" applyBorder="1"/>
    <xf numFmtId="0" fontId="2" fillId="3" borderId="2" xfId="0" applyFont="1" applyFill="1" applyBorder="1" applyAlignment="1">
      <alignment wrapText="1"/>
    </xf>
    <xf numFmtId="44" fontId="2" fillId="3" borderId="6" xfId="0" applyNumberFormat="1" applyFont="1" applyFill="1" applyBorder="1"/>
    <xf numFmtId="0" fontId="5" fillId="3" borderId="7" xfId="0" applyFont="1" applyFill="1" applyBorder="1"/>
    <xf numFmtId="44" fontId="5" fillId="3" borderId="9" xfId="1" applyFont="1" applyFill="1" applyBorder="1"/>
    <xf numFmtId="0" fontId="0" fillId="3" borderId="5" xfId="0" applyFill="1" applyBorder="1" applyAlignment="1">
      <alignment vertical="center"/>
    </xf>
    <xf numFmtId="44" fontId="0" fillId="3" borderId="6" xfId="0" applyNumberFormat="1" applyFill="1" applyBorder="1" applyAlignment="1">
      <alignment vertical="center"/>
    </xf>
    <xf numFmtId="0" fontId="0" fillId="9" borderId="1" xfId="0" applyFill="1" applyBorder="1"/>
    <xf numFmtId="0" fontId="0" fillId="9" borderId="2" xfId="0" applyFill="1" applyBorder="1"/>
    <xf numFmtId="0" fontId="0" fillId="9" borderId="7" xfId="0" applyFill="1" applyBorder="1"/>
    <xf numFmtId="0" fontId="0" fillId="10" borderId="8" xfId="0" applyFill="1" applyBorder="1" applyAlignment="1">
      <alignment horizontal="center" wrapText="1"/>
    </xf>
    <xf numFmtId="0" fontId="0" fillId="11" borderId="3" xfId="0" applyFill="1" applyBorder="1" applyAlignment="1">
      <alignment horizontal="center" wrapText="1"/>
    </xf>
    <xf numFmtId="0" fontId="0" fillId="11" borderId="8" xfId="0" applyFill="1" applyBorder="1" applyAlignment="1">
      <alignment horizontal="center" wrapText="1"/>
    </xf>
    <xf numFmtId="0" fontId="0" fillId="11" borderId="3" xfId="0" applyFill="1" applyBorder="1" applyAlignment="1">
      <alignment horizontal="center" vertical="center" wrapText="1"/>
    </xf>
    <xf numFmtId="44" fontId="0" fillId="11" borderId="3" xfId="0" applyNumberFormat="1" applyFill="1" applyBorder="1" applyAlignment="1">
      <alignment vertical="center"/>
    </xf>
    <xf numFmtId="44" fontId="0" fillId="11" borderId="8" xfId="0" applyNumberFormat="1" applyFill="1" applyBorder="1" applyAlignment="1">
      <alignment vertical="center"/>
    </xf>
    <xf numFmtId="0" fontId="6" fillId="13" borderId="1" xfId="0" applyFont="1" applyFill="1" applyBorder="1"/>
    <xf numFmtId="0" fontId="0" fillId="10" borderId="3" xfId="0" applyFill="1" applyBorder="1" applyAlignment="1">
      <alignment horizontal="center" vertical="center" wrapText="1"/>
    </xf>
    <xf numFmtId="0" fontId="0" fillId="10" borderId="8" xfId="0" applyFill="1" applyBorder="1"/>
    <xf numFmtId="0" fontId="0" fillId="14" borderId="8" xfId="0" applyFill="1" applyBorder="1"/>
    <xf numFmtId="0" fontId="0" fillId="10" borderId="3" xfId="0" applyFill="1" applyBorder="1"/>
    <xf numFmtId="0" fontId="0" fillId="10" borderId="3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 wrapText="1"/>
    </xf>
    <xf numFmtId="0" fontId="6" fillId="2" borderId="1" xfId="0" applyFont="1" applyFill="1" applyBorder="1"/>
    <xf numFmtId="0" fontId="0" fillId="14" borderId="3" xfId="0" applyFill="1" applyBorder="1"/>
    <xf numFmtId="0" fontId="0" fillId="12" borderId="8" xfId="0" applyFill="1" applyBorder="1"/>
    <xf numFmtId="0" fontId="0" fillId="7" borderId="2" xfId="0" applyFill="1" applyBorder="1"/>
    <xf numFmtId="0" fontId="0" fillId="7" borderId="4" xfId="0" applyFill="1" applyBorder="1"/>
    <xf numFmtId="0" fontId="0" fillId="7" borderId="5" xfId="0" applyFill="1" applyBorder="1" applyAlignment="1">
      <alignment wrapText="1"/>
    </xf>
    <xf numFmtId="0" fontId="0" fillId="7" borderId="6" xfId="0" applyFill="1" applyBorder="1"/>
    <xf numFmtId="0" fontId="0" fillId="7" borderId="5" xfId="0" applyFill="1" applyBorder="1" applyAlignment="1">
      <alignment horizontal="center" wrapText="1"/>
    </xf>
    <xf numFmtId="0" fontId="0" fillId="7" borderId="7" xfId="0" applyFill="1" applyBorder="1"/>
    <xf numFmtId="44" fontId="0" fillId="7" borderId="8" xfId="1" applyFont="1" applyFill="1" applyBorder="1"/>
    <xf numFmtId="0" fontId="0" fillId="7" borderId="9" xfId="0" applyFill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0" fontId="0" fillId="14" borderId="3" xfId="3" applyNumberFormat="1" applyFont="1" applyFill="1" applyBorder="1" applyAlignment="1">
      <alignment horizontal="center" vertical="center"/>
    </xf>
    <xf numFmtId="10" fontId="0" fillId="14" borderId="8" xfId="3" applyNumberFormat="1" applyFont="1" applyFill="1" applyBorder="1" applyAlignment="1">
      <alignment horizontal="center" vertical="center"/>
    </xf>
    <xf numFmtId="10" fontId="0" fillId="14" borderId="3" xfId="3" applyNumberFormat="1" applyFont="1" applyFill="1" applyBorder="1" applyAlignment="1">
      <alignment horizontal="center" vertical="center" wrapText="1"/>
    </xf>
    <xf numFmtId="10" fontId="0" fillId="14" borderId="8" xfId="3" applyNumberFormat="1" applyFont="1" applyFill="1" applyBorder="1" applyAlignment="1">
      <alignment horizontal="center" vertical="center" wrapText="1"/>
    </xf>
    <xf numFmtId="164" fontId="0" fillId="14" borderId="3" xfId="3" applyNumberFormat="1" applyFont="1" applyFill="1" applyBorder="1" applyAlignment="1">
      <alignment horizontal="center" vertical="center"/>
    </xf>
    <xf numFmtId="164" fontId="0" fillId="14" borderId="8" xfId="3" applyNumberFormat="1" applyFont="1" applyFill="1" applyBorder="1" applyAlignment="1">
      <alignment horizontal="center" vertical="center"/>
    </xf>
    <xf numFmtId="10" fontId="0" fillId="12" borderId="3" xfId="3" applyNumberFormat="1" applyFont="1" applyFill="1" applyBorder="1" applyAlignment="1">
      <alignment horizontal="center" vertical="center" wrapText="1"/>
    </xf>
    <xf numFmtId="10" fontId="0" fillId="12" borderId="8" xfId="3" applyNumberFormat="1" applyFont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wrapText="1"/>
    </xf>
    <xf numFmtId="0" fontId="0" fillId="12" borderId="9" xfId="0" applyFill="1" applyBorder="1" applyAlignment="1">
      <alignment horizont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10" fontId="0" fillId="12" borderId="3" xfId="3" applyNumberFormat="1" applyFont="1" applyFill="1" applyBorder="1" applyAlignment="1">
      <alignment horizontal="center" vertical="center"/>
    </xf>
    <xf numFmtId="10" fontId="0" fillId="12" borderId="8" xfId="3" applyNumberFormat="1" applyFont="1" applyFill="1" applyBorder="1" applyAlignment="1">
      <alignment horizontal="center" vertical="center"/>
    </xf>
    <xf numFmtId="0" fontId="6" fillId="13" borderId="11" xfId="0" applyFont="1" applyFill="1" applyBorder="1" applyAlignment="1">
      <alignment horizontal="center"/>
    </xf>
    <xf numFmtId="0" fontId="6" fillId="13" borderId="12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 vertical="center"/>
    </xf>
    <xf numFmtId="0" fontId="6" fillId="13" borderId="7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2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44" fontId="0" fillId="11" borderId="3" xfId="1" applyFont="1" applyFill="1" applyBorder="1" applyAlignment="1">
      <alignment horizontal="center" vertical="center"/>
    </xf>
    <xf numFmtId="44" fontId="0" fillId="11" borderId="8" xfId="1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 wrapText="1"/>
    </xf>
    <xf numFmtId="44" fontId="0" fillId="11" borderId="3" xfId="1" applyFont="1" applyFill="1" applyBorder="1" applyAlignment="1">
      <alignment horizontal="center" vertical="center" wrapText="1"/>
    </xf>
    <xf numFmtId="44" fontId="0" fillId="11" borderId="8" xfId="1" applyFont="1" applyFill="1" applyBorder="1" applyAlignment="1">
      <alignment horizontal="center" vertical="center" wrapText="1"/>
    </xf>
    <xf numFmtId="43" fontId="0" fillId="11" borderId="3" xfId="2" applyFont="1" applyFill="1" applyBorder="1" applyAlignment="1">
      <alignment horizontal="center" vertical="center"/>
    </xf>
    <xf numFmtId="43" fontId="0" fillId="11" borderId="8" xfId="2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2" fontId="0" fillId="11" borderId="3" xfId="0" applyNumberFormat="1" applyFill="1" applyBorder="1" applyAlignment="1">
      <alignment horizontal="center" vertical="center" wrapText="1"/>
    </xf>
    <xf numFmtId="2" fontId="0" fillId="11" borderId="8" xfId="0" applyNumberForma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wrapText="1"/>
    </xf>
    <xf numFmtId="0" fontId="0" fillId="10" borderId="9" xfId="0" applyFill="1" applyBorder="1" applyAlignment="1">
      <alignment horizont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44" fontId="0" fillId="0" borderId="0" xfId="0" applyNumberFormat="1"/>
    <xf numFmtId="44" fontId="0" fillId="10" borderId="8" xfId="0" applyNumberFormat="1" applyFill="1" applyBorder="1" applyAlignment="1">
      <alignment vertical="center"/>
    </xf>
    <xf numFmtId="2" fontId="0" fillId="10" borderId="3" xfId="0" applyNumberFormat="1" applyFill="1" applyBorder="1" applyAlignment="1">
      <alignment horizontal="center" vertical="center"/>
    </xf>
    <xf numFmtId="2" fontId="0" fillId="10" borderId="8" xfId="0" applyNumberFormat="1" applyFill="1" applyBorder="1" applyAlignment="1">
      <alignment horizontal="center" vertical="center"/>
    </xf>
    <xf numFmtId="1" fontId="0" fillId="10" borderId="3" xfId="0" applyNumberFormat="1" applyFill="1" applyBorder="1" applyAlignment="1">
      <alignment horizontal="center" vertical="center"/>
    </xf>
    <xf numFmtId="1" fontId="0" fillId="10" borderId="8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10" borderId="3" xfId="0" applyFill="1" applyBorder="1" applyAlignment="1">
      <alignment vertical="center"/>
    </xf>
    <xf numFmtId="0" fontId="0" fillId="0" borderId="0" xfId="0" applyFill="1"/>
    <xf numFmtId="0" fontId="6" fillId="2" borderId="1" xfId="0" applyFont="1" applyFill="1" applyBorder="1" applyAlignment="1">
      <alignment horizontal="center"/>
    </xf>
    <xf numFmtId="0" fontId="6" fillId="0" borderId="3" xfId="0" applyFont="1" applyFill="1" applyBorder="1" applyAlignment="1"/>
    <xf numFmtId="0" fontId="6" fillId="0" borderId="6" xfId="0" applyFont="1" applyFill="1" applyBorder="1" applyAlignment="1"/>
    <xf numFmtId="0" fontId="0" fillId="0" borderId="5" xfId="0" applyBorder="1"/>
    <xf numFmtId="0" fontId="6" fillId="0" borderId="0" xfId="0" applyFont="1" applyFill="1" applyBorder="1" applyAlignment="1"/>
    <xf numFmtId="0" fontId="0" fillId="0" borderId="8" xfId="0" applyBorder="1"/>
    <xf numFmtId="0" fontId="2" fillId="6" borderId="10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0" fillId="12" borderId="3" xfId="0" applyFill="1" applyBorder="1" applyAlignment="1">
      <alignment vertical="center"/>
    </xf>
    <xf numFmtId="0" fontId="0" fillId="12" borderId="3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4" borderId="15" xfId="0" applyFont="1" applyFill="1" applyBorder="1"/>
    <xf numFmtId="0" fontId="6" fillId="4" borderId="17" xfId="0" applyFont="1" applyFill="1" applyBorder="1"/>
    <xf numFmtId="0" fontId="6" fillId="4" borderId="19" xfId="0" applyFont="1" applyFill="1" applyBorder="1"/>
    <xf numFmtId="44" fontId="0" fillId="3" borderId="16" xfId="1" applyFont="1" applyFill="1" applyBorder="1"/>
    <xf numFmtId="44" fontId="0" fillId="3" borderId="18" xfId="1" applyFont="1" applyFill="1" applyBorder="1"/>
    <xf numFmtId="44" fontId="0" fillId="3" borderId="20" xfId="0" applyNumberFormat="1" applyFill="1" applyBorder="1"/>
    <xf numFmtId="0" fontId="9" fillId="0" borderId="0" xfId="0" applyFont="1" applyAlignment="1">
      <alignment horizontal="center"/>
    </xf>
    <xf numFmtId="0" fontId="0" fillId="14" borderId="4" xfId="0" applyFill="1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44" fontId="0" fillId="12" borderId="8" xfId="0" applyNumberFormat="1" applyFill="1" applyBorder="1" applyAlignment="1">
      <alignment vertical="center"/>
    </xf>
    <xf numFmtId="44" fontId="0" fillId="12" borderId="3" xfId="0" applyNumberFormat="1" applyFill="1" applyBorder="1" applyAlignment="1">
      <alignment vertical="center"/>
    </xf>
    <xf numFmtId="2" fontId="0" fillId="10" borderId="8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44" fontId="0" fillId="10" borderId="3" xfId="0" applyNumberFormat="1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2" fontId="0" fillId="10" borderId="8" xfId="0" applyNumberFormat="1" applyFill="1" applyBorder="1" applyAlignment="1">
      <alignment horizontal="center" vertical="center"/>
    </xf>
    <xf numFmtId="44" fontId="0" fillId="14" borderId="3" xfId="0" applyNumberFormat="1" applyFill="1" applyBorder="1" applyAlignment="1">
      <alignment vertical="center"/>
    </xf>
    <xf numFmtId="44" fontId="0" fillId="14" borderId="8" xfId="0" applyNumberFormat="1" applyFill="1" applyBorder="1" applyAlignment="1">
      <alignment vertical="center"/>
    </xf>
    <xf numFmtId="0" fontId="0" fillId="0" borderId="0" xfId="0" applyAlignment="1">
      <alignment vertical="center"/>
    </xf>
  </cellXfs>
  <cellStyles count="4">
    <cellStyle name="Millares" xfId="2" builtinId="3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zoomScale="48" zoomScaleNormal="48" workbookViewId="0">
      <selection activeCell="H61" sqref="H61:H62"/>
    </sheetView>
  </sheetViews>
  <sheetFormatPr baseColWidth="10" defaultRowHeight="15" x14ac:dyDescent="0.25"/>
  <cols>
    <col min="2" max="2" width="31" customWidth="1"/>
    <col min="3" max="3" width="22.7109375" customWidth="1"/>
    <col min="4" max="4" width="23.140625" customWidth="1"/>
    <col min="5" max="5" width="16" customWidth="1"/>
    <col min="6" max="6" width="30" customWidth="1"/>
    <col min="7" max="7" width="15.140625" customWidth="1"/>
    <col min="8" max="8" width="28.5703125" customWidth="1"/>
    <col min="9" max="9" width="24.42578125" customWidth="1"/>
    <col min="10" max="10" width="29.42578125" customWidth="1"/>
    <col min="11" max="11" width="17.5703125" customWidth="1"/>
    <col min="12" max="12" width="23.5703125" customWidth="1"/>
    <col min="13" max="13" width="17" customWidth="1"/>
    <col min="15" max="15" width="30.28515625" customWidth="1"/>
    <col min="16" max="16" width="14.140625" customWidth="1"/>
    <col min="17" max="17" width="13.5703125" customWidth="1"/>
  </cols>
  <sheetData>
    <row r="1" spans="1:17" ht="30" customHeight="1" x14ac:dyDescent="0.4">
      <c r="B1" s="111" t="s">
        <v>0</v>
      </c>
      <c r="C1" s="111"/>
      <c r="D1" s="111"/>
      <c r="E1" s="111"/>
      <c r="F1" s="111"/>
      <c r="G1" s="111"/>
      <c r="H1" s="111"/>
      <c r="J1" s="169" t="s">
        <v>8</v>
      </c>
      <c r="K1" s="169"/>
      <c r="L1" s="169"/>
      <c r="M1" s="169"/>
    </row>
    <row r="2" spans="1:17" ht="18.75" x14ac:dyDescent="0.4">
      <c r="B2" s="112" t="s">
        <v>14</v>
      </c>
      <c r="C2" s="112"/>
      <c r="D2" s="112"/>
      <c r="E2" s="112"/>
      <c r="F2" s="112"/>
      <c r="G2" s="112"/>
      <c r="H2" s="112"/>
      <c r="J2" s="112" t="s">
        <v>15</v>
      </c>
      <c r="K2" s="112"/>
      <c r="L2" s="112"/>
      <c r="M2" s="112"/>
    </row>
    <row r="3" spans="1:17" x14ac:dyDescent="0.25">
      <c r="B3" s="1"/>
      <c r="C3" s="1"/>
      <c r="D3" s="1"/>
      <c r="E3" s="1"/>
      <c r="F3" s="1"/>
      <c r="G3" s="1"/>
      <c r="H3" s="1"/>
      <c r="J3" s="1"/>
      <c r="K3" s="1"/>
      <c r="L3" s="1"/>
      <c r="M3" s="1"/>
    </row>
    <row r="4" spans="1:17" x14ac:dyDescent="0.25">
      <c r="B4" s="108" t="s">
        <v>1</v>
      </c>
      <c r="C4" s="109"/>
      <c r="D4" s="110"/>
      <c r="F4" s="108" t="s">
        <v>74</v>
      </c>
      <c r="G4" s="109"/>
      <c r="H4" s="110"/>
      <c r="O4" s="107" t="s">
        <v>11</v>
      </c>
      <c r="P4" s="107"/>
      <c r="Q4" s="107"/>
    </row>
    <row r="5" spans="1:17" x14ac:dyDescent="0.25">
      <c r="B5" s="12" t="s">
        <v>2</v>
      </c>
      <c r="C5" s="13"/>
      <c r="D5" s="14"/>
      <c r="F5" s="12" t="s">
        <v>83</v>
      </c>
      <c r="G5" s="13"/>
      <c r="H5" s="14"/>
      <c r="I5" s="2"/>
      <c r="J5" s="33" t="s">
        <v>52</v>
      </c>
      <c r="K5" s="35"/>
      <c r="L5" s="35"/>
      <c r="M5" s="34">
        <v>500000</v>
      </c>
    </row>
    <row r="6" spans="1:17" ht="30" x14ac:dyDescent="0.25">
      <c r="B6" s="15" t="s">
        <v>17</v>
      </c>
      <c r="C6" s="16">
        <v>20000</v>
      </c>
      <c r="D6" s="17"/>
      <c r="E6" s="4"/>
      <c r="F6" s="29" t="s">
        <v>4</v>
      </c>
      <c r="G6" s="16">
        <v>5650</v>
      </c>
      <c r="H6" s="17"/>
      <c r="J6" s="39" t="s">
        <v>40</v>
      </c>
      <c r="K6" s="27"/>
      <c r="L6" s="27"/>
      <c r="M6" s="40"/>
      <c r="O6" s="69" t="s">
        <v>13</v>
      </c>
      <c r="P6" s="36">
        <v>75000</v>
      </c>
      <c r="Q6" s="70"/>
    </row>
    <row r="7" spans="1:17" ht="30" x14ac:dyDescent="0.25">
      <c r="B7" s="18" t="s">
        <v>18</v>
      </c>
      <c r="C7" s="16">
        <v>26000</v>
      </c>
      <c r="D7" s="17"/>
      <c r="F7" s="15" t="s">
        <v>26</v>
      </c>
      <c r="G7" s="16">
        <v>28200</v>
      </c>
      <c r="H7" s="17"/>
      <c r="J7" s="18" t="s">
        <v>41</v>
      </c>
      <c r="K7" s="16"/>
      <c r="L7" s="16">
        <v>44500</v>
      </c>
      <c r="M7" s="41"/>
      <c r="O7" s="71" t="s">
        <v>115</v>
      </c>
      <c r="P7" s="38">
        <v>90000</v>
      </c>
      <c r="Q7" s="72"/>
    </row>
    <row r="8" spans="1:17" ht="33" customHeight="1" x14ac:dyDescent="0.25">
      <c r="B8" s="18" t="s">
        <v>19</v>
      </c>
      <c r="C8" s="16">
        <v>8600</v>
      </c>
      <c r="D8" s="17"/>
      <c r="F8" s="18" t="s">
        <v>27</v>
      </c>
      <c r="G8" s="16">
        <v>1450</v>
      </c>
      <c r="H8" s="17"/>
      <c r="J8" s="18" t="s">
        <v>42</v>
      </c>
      <c r="K8" s="16"/>
      <c r="L8" s="16">
        <v>35000</v>
      </c>
      <c r="M8" s="41">
        <f>L7+L8</f>
        <v>79500</v>
      </c>
      <c r="O8" s="73" t="s">
        <v>12</v>
      </c>
      <c r="P8" s="38">
        <f>P6+P7/2</f>
        <v>120000</v>
      </c>
      <c r="Q8" s="72"/>
    </row>
    <row r="9" spans="1:17" ht="30" x14ac:dyDescent="0.25">
      <c r="A9" t="s">
        <v>3</v>
      </c>
      <c r="B9" s="15" t="s">
        <v>20</v>
      </c>
      <c r="C9" s="16">
        <v>-1200</v>
      </c>
      <c r="D9" s="17"/>
      <c r="F9" s="19" t="s">
        <v>31</v>
      </c>
      <c r="G9" s="16">
        <f>G6+G7+G8</f>
        <v>35300</v>
      </c>
      <c r="H9" s="17"/>
      <c r="J9" s="30" t="s">
        <v>9</v>
      </c>
      <c r="K9" s="16"/>
      <c r="L9" s="16"/>
      <c r="M9" s="42">
        <f>M5-M8</f>
        <v>420500</v>
      </c>
      <c r="O9" s="37" t="s">
        <v>10</v>
      </c>
      <c r="P9" s="38">
        <f>K15</f>
        <v>90000</v>
      </c>
      <c r="Q9" s="72"/>
    </row>
    <row r="10" spans="1:17" ht="30" x14ac:dyDescent="0.25">
      <c r="B10" s="18" t="s">
        <v>21</v>
      </c>
      <c r="C10" s="16">
        <v>25400</v>
      </c>
      <c r="D10" s="17"/>
      <c r="F10" s="29" t="s">
        <v>84</v>
      </c>
      <c r="G10" s="16"/>
      <c r="H10" s="17"/>
      <c r="J10" s="19" t="s">
        <v>43</v>
      </c>
      <c r="K10" s="16"/>
      <c r="L10" s="16"/>
      <c r="M10" s="41"/>
      <c r="O10" s="37" t="s">
        <v>116</v>
      </c>
      <c r="P10" s="38">
        <f>L20</f>
        <v>20000</v>
      </c>
      <c r="Q10" s="72"/>
    </row>
    <row r="11" spans="1:17" ht="30" x14ac:dyDescent="0.25">
      <c r="B11" s="19" t="s">
        <v>22</v>
      </c>
      <c r="C11" s="16">
        <f>C6+C7+C8+C9+C10</f>
        <v>78800</v>
      </c>
      <c r="D11" s="17"/>
      <c r="F11" s="15" t="s">
        <v>5</v>
      </c>
      <c r="G11" s="16">
        <v>32000</v>
      </c>
      <c r="H11" s="17"/>
      <c r="J11" s="18" t="s">
        <v>10</v>
      </c>
      <c r="K11" s="16"/>
      <c r="L11" s="16">
        <v>100000</v>
      </c>
      <c r="M11" s="17"/>
      <c r="O11" s="37" t="s">
        <v>110</v>
      </c>
      <c r="P11" s="38">
        <f>P9+P10/2</f>
        <v>100000</v>
      </c>
      <c r="Q11" s="72"/>
    </row>
    <row r="12" spans="1:17" x14ac:dyDescent="0.25">
      <c r="B12" s="18" t="s">
        <v>16</v>
      </c>
      <c r="C12" s="20"/>
      <c r="D12" s="17"/>
      <c r="F12" s="15" t="s">
        <v>28</v>
      </c>
      <c r="G12" s="16">
        <v>6800</v>
      </c>
      <c r="H12" s="17"/>
      <c r="J12" s="18"/>
      <c r="K12" s="16"/>
      <c r="L12" s="16"/>
      <c r="M12" s="17"/>
      <c r="O12" s="37"/>
      <c r="P12" s="38"/>
      <c r="Q12" s="72"/>
    </row>
    <row r="13" spans="1:17" ht="30" x14ac:dyDescent="0.25">
      <c r="B13" s="15" t="s">
        <v>23</v>
      </c>
      <c r="C13" s="16">
        <v>154000</v>
      </c>
      <c r="D13" s="17"/>
      <c r="F13" s="18" t="s">
        <v>29</v>
      </c>
      <c r="G13" s="16">
        <v>31600</v>
      </c>
      <c r="H13" s="17"/>
      <c r="J13" s="18" t="s">
        <v>148</v>
      </c>
      <c r="K13" s="16">
        <v>35000</v>
      </c>
      <c r="L13" s="16"/>
      <c r="M13" s="17"/>
      <c r="O13" s="71" t="s">
        <v>117</v>
      </c>
      <c r="P13" s="38">
        <v>25300</v>
      </c>
      <c r="Q13" s="72"/>
    </row>
    <row r="14" spans="1:17" ht="30" x14ac:dyDescent="0.25">
      <c r="B14" s="15" t="s">
        <v>24</v>
      </c>
      <c r="C14" s="16">
        <v>-10400</v>
      </c>
      <c r="D14" s="17"/>
      <c r="F14" s="30" t="s">
        <v>30</v>
      </c>
      <c r="G14" s="16">
        <f>G11+G12+G13</f>
        <v>70400</v>
      </c>
      <c r="H14" s="17"/>
      <c r="I14" s="3"/>
      <c r="J14" s="18" t="s">
        <v>149</v>
      </c>
      <c r="K14" s="16">
        <v>55000</v>
      </c>
      <c r="L14" s="16"/>
      <c r="M14" s="17"/>
      <c r="O14" s="73" t="s">
        <v>115</v>
      </c>
      <c r="P14" s="38">
        <v>37000</v>
      </c>
      <c r="Q14" s="72"/>
    </row>
    <row r="15" spans="1:17" ht="33.75" customHeight="1" x14ac:dyDescent="0.25">
      <c r="B15" s="21" t="s">
        <v>25</v>
      </c>
      <c r="C15" s="22">
        <f>C13+(C14)</f>
        <v>143600</v>
      </c>
      <c r="D15" s="17"/>
      <c r="F15" s="31" t="s">
        <v>32</v>
      </c>
      <c r="G15" s="32">
        <f>G9+G14</f>
        <v>105700</v>
      </c>
      <c r="H15" s="25"/>
      <c r="J15" s="18" t="s">
        <v>44</v>
      </c>
      <c r="K15" s="16">
        <v>90000</v>
      </c>
      <c r="L15" s="20"/>
      <c r="M15" s="17"/>
      <c r="O15" s="73" t="s">
        <v>106</v>
      </c>
      <c r="P15" s="38">
        <f>P13+P14/2</f>
        <v>43800</v>
      </c>
      <c r="Q15" s="72"/>
    </row>
    <row r="16" spans="1:17" x14ac:dyDescent="0.25">
      <c r="B16" s="18"/>
      <c r="C16" s="20"/>
      <c r="D16" s="17"/>
      <c r="F16" s="7"/>
      <c r="G16" s="6"/>
      <c r="H16" s="3"/>
      <c r="J16" s="18" t="s">
        <v>46</v>
      </c>
      <c r="K16" s="16">
        <v>10000</v>
      </c>
      <c r="L16" s="20"/>
      <c r="M16" s="17"/>
      <c r="O16" s="37" t="s">
        <v>118</v>
      </c>
      <c r="P16" s="38">
        <v>15200</v>
      </c>
      <c r="Q16" s="72"/>
    </row>
    <row r="17" spans="2:17" x14ac:dyDescent="0.25">
      <c r="B17" s="18"/>
      <c r="C17" s="20"/>
      <c r="D17" s="17"/>
      <c r="F17" s="104" t="s">
        <v>7</v>
      </c>
      <c r="G17" s="105"/>
      <c r="H17" s="106"/>
      <c r="I17" s="4"/>
      <c r="J17" s="18" t="s">
        <v>45</v>
      </c>
      <c r="K17" s="16">
        <f>K15+K16</f>
        <v>100000</v>
      </c>
      <c r="L17" s="20"/>
      <c r="M17" s="17"/>
      <c r="O17" s="37" t="s">
        <v>119</v>
      </c>
      <c r="P17" s="38">
        <v>8400</v>
      </c>
      <c r="Q17" s="72"/>
    </row>
    <row r="18" spans="2:17" ht="30" x14ac:dyDescent="0.25">
      <c r="B18" s="18"/>
      <c r="C18" s="20"/>
      <c r="D18" s="17"/>
      <c r="F18" s="26" t="s">
        <v>33</v>
      </c>
      <c r="G18" s="27">
        <v>57600</v>
      </c>
      <c r="H18" s="28"/>
      <c r="I18" s="4"/>
      <c r="J18" s="15" t="s">
        <v>48</v>
      </c>
      <c r="K18" s="16">
        <v>10000</v>
      </c>
      <c r="L18" s="22">
        <f>K17-K18</f>
        <v>90000</v>
      </c>
      <c r="M18" s="17"/>
      <c r="O18" s="74" t="s">
        <v>120</v>
      </c>
      <c r="P18" s="75">
        <f>P16-P17</f>
        <v>6800</v>
      </c>
      <c r="Q18" s="76"/>
    </row>
    <row r="19" spans="2:17" ht="30" x14ac:dyDescent="0.25">
      <c r="B19" s="18"/>
      <c r="C19" s="20"/>
      <c r="D19" s="17"/>
      <c r="F19" s="15" t="s">
        <v>34</v>
      </c>
      <c r="G19" s="16">
        <v>31400</v>
      </c>
      <c r="H19" s="17"/>
      <c r="J19" s="15" t="s">
        <v>47</v>
      </c>
      <c r="K19" s="16"/>
      <c r="L19" s="16">
        <f>L11+L18</f>
        <v>190000</v>
      </c>
      <c r="M19" s="17"/>
      <c r="O19" s="9"/>
      <c r="P19" s="3"/>
      <c r="Q19" s="3"/>
    </row>
    <row r="20" spans="2:17" x14ac:dyDescent="0.25">
      <c r="B20" s="18"/>
      <c r="C20" s="20"/>
      <c r="D20" s="17"/>
      <c r="F20" s="18" t="s">
        <v>35</v>
      </c>
      <c r="G20" s="16">
        <v>19150</v>
      </c>
      <c r="H20" s="17"/>
      <c r="J20" s="18" t="s">
        <v>49</v>
      </c>
      <c r="K20" s="16"/>
      <c r="L20" s="16">
        <v>20000</v>
      </c>
      <c r="M20" s="43"/>
      <c r="O20" s="11"/>
      <c r="P20" s="3"/>
      <c r="Q20" s="3"/>
    </row>
    <row r="21" spans="2:17" ht="30" x14ac:dyDescent="0.25">
      <c r="B21" s="18"/>
      <c r="C21" s="20"/>
      <c r="D21" s="17"/>
      <c r="F21" s="15" t="s">
        <v>36</v>
      </c>
      <c r="G21" s="16">
        <v>6000</v>
      </c>
      <c r="H21" s="17"/>
      <c r="J21" s="18" t="s">
        <v>50</v>
      </c>
      <c r="K21" s="16"/>
      <c r="L21" s="16"/>
      <c r="M21" s="43">
        <f>L19-L20</f>
        <v>170000</v>
      </c>
    </row>
    <row r="22" spans="2:17" x14ac:dyDescent="0.25">
      <c r="B22" s="23" t="s">
        <v>6</v>
      </c>
      <c r="C22" s="24">
        <f>C11+C15</f>
        <v>222400</v>
      </c>
      <c r="D22" s="25"/>
      <c r="F22" s="18" t="s">
        <v>37</v>
      </c>
      <c r="G22" s="16">
        <v>2550</v>
      </c>
      <c r="H22" s="17"/>
      <c r="J22" s="21" t="s">
        <v>51</v>
      </c>
      <c r="K22" s="16"/>
      <c r="L22" s="16"/>
      <c r="M22" s="43">
        <f>M9-M21</f>
        <v>250500</v>
      </c>
    </row>
    <row r="23" spans="2:17" ht="15.75" thickBot="1" x14ac:dyDescent="0.3">
      <c r="F23" s="19" t="s">
        <v>38</v>
      </c>
      <c r="G23" s="16">
        <f>G18+G19+G20+G21+G22</f>
        <v>116700</v>
      </c>
      <c r="H23" s="17"/>
      <c r="J23" s="18"/>
      <c r="K23" s="16"/>
      <c r="L23" s="16"/>
      <c r="M23" s="17"/>
    </row>
    <row r="24" spans="2:17" x14ac:dyDescent="0.25">
      <c r="B24" s="163" t="s">
        <v>143</v>
      </c>
      <c r="C24" s="166">
        <v>200000</v>
      </c>
      <c r="F24" s="18"/>
      <c r="G24" s="20"/>
      <c r="H24" s="17"/>
      <c r="J24" s="19" t="s">
        <v>54</v>
      </c>
      <c r="K24" s="16"/>
      <c r="L24" s="16"/>
      <c r="M24" s="17"/>
    </row>
    <row r="25" spans="2:17" x14ac:dyDescent="0.25">
      <c r="B25" s="164" t="s">
        <v>144</v>
      </c>
      <c r="C25" s="167">
        <v>220500</v>
      </c>
      <c r="F25" s="23" t="s">
        <v>39</v>
      </c>
      <c r="G25" s="24">
        <f>G15+G23</f>
        <v>222400</v>
      </c>
      <c r="H25" s="25"/>
      <c r="J25" s="44" t="s">
        <v>53</v>
      </c>
      <c r="K25" s="16"/>
      <c r="L25" s="16"/>
      <c r="M25" s="17"/>
    </row>
    <row r="26" spans="2:17" ht="30.75" thickBot="1" x14ac:dyDescent="0.3">
      <c r="B26" s="165" t="s">
        <v>145</v>
      </c>
      <c r="C26" s="168">
        <f>C24+C25</f>
        <v>420500</v>
      </c>
      <c r="D26" s="132"/>
      <c r="G26" s="5"/>
      <c r="J26" s="15" t="s">
        <v>55</v>
      </c>
      <c r="K26" s="16">
        <v>67600</v>
      </c>
      <c r="L26" s="16"/>
      <c r="M26" s="17"/>
    </row>
    <row r="27" spans="2:17" x14ac:dyDescent="0.25">
      <c r="G27" s="3"/>
      <c r="J27" s="18" t="s">
        <v>56</v>
      </c>
      <c r="K27" s="16">
        <v>40000</v>
      </c>
      <c r="L27" s="16"/>
      <c r="M27" s="17"/>
    </row>
    <row r="28" spans="2:17" x14ac:dyDescent="0.25">
      <c r="J28" s="18" t="s">
        <v>57</v>
      </c>
      <c r="K28" s="16">
        <v>25000</v>
      </c>
      <c r="L28" s="16"/>
      <c r="M28" s="17"/>
    </row>
    <row r="29" spans="2:17" x14ac:dyDescent="0.25">
      <c r="B29" s="113" t="s">
        <v>75</v>
      </c>
      <c r="C29" s="113"/>
      <c r="D29" s="113"/>
      <c r="E29" s="113"/>
      <c r="F29" s="113"/>
      <c r="J29" s="18" t="s">
        <v>58</v>
      </c>
      <c r="K29" s="16">
        <v>40000</v>
      </c>
      <c r="L29" s="16"/>
      <c r="M29" s="17"/>
    </row>
    <row r="30" spans="2:17" x14ac:dyDescent="0.25">
      <c r="B30" s="50" t="s">
        <v>76</v>
      </c>
      <c r="C30" s="50" t="s">
        <v>79</v>
      </c>
      <c r="D30" s="50" t="s">
        <v>77</v>
      </c>
      <c r="E30" s="50" t="s">
        <v>78</v>
      </c>
      <c r="F30" s="50" t="s">
        <v>80</v>
      </c>
      <c r="J30" s="18" t="s">
        <v>59</v>
      </c>
      <c r="K30" s="16">
        <v>8500</v>
      </c>
      <c r="L30" s="16"/>
      <c r="M30" s="17"/>
    </row>
    <row r="31" spans="2:17" ht="12.75" customHeight="1" x14ac:dyDescent="0.25">
      <c r="B31" s="5"/>
      <c r="C31" s="3"/>
      <c r="D31" s="3"/>
      <c r="E31" s="3"/>
      <c r="F31" s="3"/>
      <c r="G31" s="3"/>
      <c r="J31" s="18" t="s">
        <v>60</v>
      </c>
      <c r="K31" s="16">
        <v>9000</v>
      </c>
      <c r="L31" s="16"/>
      <c r="M31" s="17"/>
    </row>
    <row r="32" spans="2:17" ht="54.75" customHeight="1" x14ac:dyDescent="0.25">
      <c r="B32" s="114" t="s">
        <v>87</v>
      </c>
      <c r="C32" s="54" t="s">
        <v>82</v>
      </c>
      <c r="D32" s="57">
        <f>C11</f>
        <v>78800</v>
      </c>
      <c r="E32" s="116">
        <f>D32-D33</f>
        <v>43500</v>
      </c>
      <c r="F32" s="118" t="s">
        <v>85</v>
      </c>
      <c r="J32" s="19" t="s">
        <v>69</v>
      </c>
      <c r="K32" s="16"/>
      <c r="L32" s="16">
        <f>K26+K27+K28+K29+K30+K31</f>
        <v>190100</v>
      </c>
      <c r="M32" s="17"/>
    </row>
    <row r="33" spans="2:14" ht="44.25" customHeight="1" x14ac:dyDescent="0.25">
      <c r="B33" s="115"/>
      <c r="C33" s="55" t="s">
        <v>81</v>
      </c>
      <c r="D33" s="58">
        <f>G9</f>
        <v>35300</v>
      </c>
      <c r="E33" s="117"/>
      <c r="F33" s="119"/>
      <c r="J33" s="18"/>
      <c r="K33" s="16"/>
      <c r="L33" s="16"/>
      <c r="M33" s="17"/>
    </row>
    <row r="34" spans="2:14" x14ac:dyDescent="0.25">
      <c r="B34" s="3"/>
      <c r="C34" s="3"/>
      <c r="D34" s="3"/>
      <c r="E34" s="3"/>
      <c r="F34" s="3"/>
      <c r="G34" s="3"/>
      <c r="J34" s="19" t="s">
        <v>61</v>
      </c>
      <c r="K34" s="16"/>
      <c r="L34" s="16"/>
      <c r="M34" s="17"/>
    </row>
    <row r="35" spans="2:14" ht="42" customHeight="1" x14ac:dyDescent="0.25">
      <c r="B35" s="114" t="s">
        <v>86</v>
      </c>
      <c r="C35" s="54" t="s">
        <v>88</v>
      </c>
      <c r="D35" s="57">
        <f>C11</f>
        <v>78800</v>
      </c>
      <c r="E35" s="120">
        <f>D35/D36</f>
        <v>2.2322946175637393</v>
      </c>
      <c r="F35" s="118" t="s">
        <v>92</v>
      </c>
      <c r="J35" s="18" t="s">
        <v>62</v>
      </c>
      <c r="K35" s="16">
        <v>39999</v>
      </c>
      <c r="L35" s="16"/>
      <c r="M35" s="17"/>
    </row>
    <row r="36" spans="2:14" ht="47.25" customHeight="1" x14ac:dyDescent="0.25">
      <c r="B36" s="115"/>
      <c r="C36" s="55" t="s">
        <v>89</v>
      </c>
      <c r="D36" s="58">
        <f>D33</f>
        <v>35300</v>
      </c>
      <c r="E36" s="121"/>
      <c r="F36" s="119"/>
      <c r="J36" s="18" t="s">
        <v>63</v>
      </c>
      <c r="K36" s="16">
        <v>12129</v>
      </c>
      <c r="L36" s="16"/>
      <c r="M36" s="17"/>
    </row>
    <row r="37" spans="2:14" x14ac:dyDescent="0.25">
      <c r="B37" s="3"/>
      <c r="C37" s="3"/>
      <c r="D37" s="3"/>
      <c r="E37" s="3"/>
      <c r="F37" s="3"/>
      <c r="G37" s="3"/>
      <c r="J37" s="18" t="s">
        <v>64</v>
      </c>
      <c r="K37" s="16">
        <v>4000</v>
      </c>
      <c r="L37" s="16"/>
      <c r="M37" s="17"/>
    </row>
    <row r="38" spans="2:14" ht="54.75" customHeight="1" x14ac:dyDescent="0.25">
      <c r="B38" s="124" t="s">
        <v>90</v>
      </c>
      <c r="C38" s="56" t="s">
        <v>91</v>
      </c>
      <c r="D38" s="57">
        <f>C11-C10</f>
        <v>53400</v>
      </c>
      <c r="E38" s="122">
        <f>D38/D39</f>
        <v>1.5127478753541077</v>
      </c>
      <c r="F38" s="118" t="s">
        <v>93</v>
      </c>
      <c r="J38" s="18" t="s">
        <v>65</v>
      </c>
      <c r="K38" s="16">
        <v>3000</v>
      </c>
      <c r="L38" s="16"/>
      <c r="M38" s="43"/>
    </row>
    <row r="39" spans="2:14" ht="30" x14ac:dyDescent="0.25">
      <c r="B39" s="125"/>
      <c r="C39" s="55" t="s">
        <v>89</v>
      </c>
      <c r="D39" s="58">
        <f>G9</f>
        <v>35300</v>
      </c>
      <c r="E39" s="123"/>
      <c r="F39" s="119"/>
      <c r="J39" s="15" t="s">
        <v>68</v>
      </c>
      <c r="K39" s="16"/>
      <c r="L39" s="16">
        <f>K35+K36+K37+K38</f>
        <v>59128</v>
      </c>
      <c r="M39" s="43">
        <f>L32+L39</f>
        <v>249228</v>
      </c>
    </row>
    <row r="40" spans="2:14" x14ac:dyDescent="0.25">
      <c r="B40" s="3"/>
      <c r="C40" s="3"/>
      <c r="D40" s="3"/>
      <c r="E40" s="3"/>
      <c r="F40" s="3"/>
      <c r="G40" s="3"/>
      <c r="J40" s="19" t="s">
        <v>66</v>
      </c>
      <c r="K40" s="16"/>
      <c r="L40" s="16"/>
      <c r="M40" s="45">
        <f>M22-M39</f>
        <v>1272</v>
      </c>
    </row>
    <row r="41" spans="2:14" ht="60" x14ac:dyDescent="0.25">
      <c r="B41" s="51" t="s">
        <v>94</v>
      </c>
      <c r="C41" s="56" t="s">
        <v>95</v>
      </c>
      <c r="D41" s="57">
        <f>C11-C10-C7</f>
        <v>27400</v>
      </c>
      <c r="E41" s="126">
        <f>D41/D42</f>
        <v>0.77620396600566577</v>
      </c>
      <c r="F41" s="118" t="s">
        <v>96</v>
      </c>
      <c r="J41" s="18"/>
      <c r="K41" s="16"/>
      <c r="L41" s="16"/>
      <c r="M41" s="17"/>
    </row>
    <row r="42" spans="2:14" ht="30" x14ac:dyDescent="0.25">
      <c r="B42" s="52"/>
      <c r="C42" s="55" t="s">
        <v>89</v>
      </c>
      <c r="D42" s="58">
        <f>G9</f>
        <v>35300</v>
      </c>
      <c r="E42" s="127"/>
      <c r="F42" s="119"/>
      <c r="J42" s="19" t="s">
        <v>67</v>
      </c>
      <c r="K42" s="16"/>
      <c r="L42" s="16"/>
      <c r="M42" s="17"/>
    </row>
    <row r="43" spans="2:14" ht="21.75" customHeight="1" x14ac:dyDescent="0.25">
      <c r="J43" s="18" t="s">
        <v>70</v>
      </c>
      <c r="K43" s="16"/>
      <c r="L43" s="16">
        <v>2728</v>
      </c>
      <c r="M43" s="43">
        <f>L43</f>
        <v>2728</v>
      </c>
    </row>
    <row r="44" spans="2:14" x14ac:dyDescent="0.25">
      <c r="J44" s="48" t="s">
        <v>71</v>
      </c>
      <c r="K44" s="16"/>
      <c r="L44" s="16"/>
      <c r="M44" s="49">
        <f>M40+M43</f>
        <v>4000</v>
      </c>
      <c r="N44" s="3"/>
    </row>
    <row r="45" spans="2:14" x14ac:dyDescent="0.25">
      <c r="I45" s="4"/>
      <c r="J45" s="15" t="s">
        <v>72</v>
      </c>
      <c r="K45" s="16"/>
      <c r="L45" s="16"/>
      <c r="M45" s="41">
        <v>1450</v>
      </c>
      <c r="N45" s="3"/>
    </row>
    <row r="46" spans="2:14" x14ac:dyDescent="0.25">
      <c r="B46" s="93" t="s">
        <v>97</v>
      </c>
      <c r="C46" s="94"/>
      <c r="D46" s="94"/>
      <c r="E46" s="94"/>
      <c r="F46" s="95"/>
      <c r="G46" s="144"/>
      <c r="H46" s="145"/>
      <c r="I46" s="143"/>
      <c r="J46" s="46" t="s">
        <v>73</v>
      </c>
      <c r="K46" s="32"/>
      <c r="L46" s="32"/>
      <c r="M46" s="47">
        <f>M44-M45</f>
        <v>2550</v>
      </c>
    </row>
    <row r="47" spans="2:14" x14ac:dyDescent="0.25">
      <c r="B47" s="161" t="s">
        <v>98</v>
      </c>
      <c r="C47" s="161" t="s">
        <v>99</v>
      </c>
      <c r="D47" s="59" t="s">
        <v>77</v>
      </c>
      <c r="E47" s="59" t="s">
        <v>102</v>
      </c>
      <c r="F47" s="161" t="s">
        <v>80</v>
      </c>
      <c r="G47" s="144"/>
      <c r="H47" s="145"/>
      <c r="I47" s="145"/>
      <c r="J47" s="5"/>
      <c r="K47" s="6"/>
      <c r="L47" s="6"/>
      <c r="M47" s="3"/>
    </row>
    <row r="48" spans="2:14" x14ac:dyDescent="0.25">
      <c r="B48" s="3"/>
      <c r="C48" s="3"/>
      <c r="D48" s="3"/>
      <c r="E48" s="3"/>
      <c r="F48" s="9"/>
      <c r="G48" s="3"/>
      <c r="H48" s="146"/>
      <c r="I48" s="146"/>
      <c r="J48" s="3"/>
      <c r="K48" s="6"/>
      <c r="L48" s="3"/>
      <c r="M48" s="3"/>
    </row>
    <row r="49" spans="1:12" ht="30" customHeight="1" x14ac:dyDescent="0.25">
      <c r="B49" s="96" t="s">
        <v>104</v>
      </c>
      <c r="C49" s="60" t="s">
        <v>100</v>
      </c>
      <c r="D49" s="177">
        <f>C24</f>
        <v>200000</v>
      </c>
      <c r="E49" s="134">
        <f>D49/D50</f>
        <v>1.6666666666666667</v>
      </c>
      <c r="F49" s="130" t="s">
        <v>146</v>
      </c>
      <c r="H49" s="157" t="s">
        <v>121</v>
      </c>
      <c r="I49" s="158"/>
      <c r="J49" s="158"/>
      <c r="K49" s="158"/>
      <c r="L49" s="159"/>
    </row>
    <row r="50" spans="1:12" ht="56.25" customHeight="1" x14ac:dyDescent="0.25">
      <c r="B50" s="97"/>
      <c r="C50" s="53" t="s">
        <v>101</v>
      </c>
      <c r="D50" s="133">
        <f>P6+P7/2</f>
        <v>120000</v>
      </c>
      <c r="E50" s="135"/>
      <c r="F50" s="131"/>
      <c r="H50" s="162" t="s">
        <v>98</v>
      </c>
      <c r="I50" s="162" t="s">
        <v>99</v>
      </c>
      <c r="J50" s="160" t="s">
        <v>77</v>
      </c>
      <c r="K50" s="160" t="s">
        <v>78</v>
      </c>
      <c r="L50" s="160" t="s">
        <v>80</v>
      </c>
    </row>
    <row r="51" spans="1:12" ht="23.25" customHeight="1" x14ac:dyDescent="0.25">
      <c r="B51" s="3"/>
      <c r="C51" s="9"/>
      <c r="D51" s="176"/>
      <c r="E51" s="3"/>
      <c r="F51" s="10"/>
      <c r="G51" s="3"/>
      <c r="J51" s="3"/>
    </row>
    <row r="52" spans="1:12" ht="44.25" customHeight="1" x14ac:dyDescent="0.25">
      <c r="B52" s="100" t="s">
        <v>153</v>
      </c>
      <c r="C52" s="63" t="s">
        <v>103</v>
      </c>
      <c r="D52" s="64">
        <v>360</v>
      </c>
      <c r="E52" s="136">
        <f>D52/D53</f>
        <v>216</v>
      </c>
      <c r="F52" s="130" t="s">
        <v>147</v>
      </c>
      <c r="H52" s="98" t="s">
        <v>122</v>
      </c>
      <c r="I52" s="151" t="s">
        <v>73</v>
      </c>
      <c r="J52" s="174">
        <f>M46</f>
        <v>2550</v>
      </c>
      <c r="K52" s="85">
        <f>J52/J53</f>
        <v>6.0642092746730084E-3</v>
      </c>
      <c r="L52" s="87" t="s">
        <v>129</v>
      </c>
    </row>
    <row r="53" spans="1:12" ht="60.75" customHeight="1" x14ac:dyDescent="0.25">
      <c r="B53" s="101"/>
      <c r="C53" s="61" t="s">
        <v>104</v>
      </c>
      <c r="D53" s="179">
        <f>E49</f>
        <v>1.6666666666666667</v>
      </c>
      <c r="E53" s="137"/>
      <c r="F53" s="131"/>
      <c r="H53" s="99"/>
      <c r="I53" s="172" t="s">
        <v>128</v>
      </c>
      <c r="J53" s="173">
        <f>M9</f>
        <v>420500</v>
      </c>
      <c r="K53" s="86"/>
      <c r="L53" s="88"/>
    </row>
    <row r="54" spans="1:12" x14ac:dyDescent="0.25">
      <c r="B54" s="3"/>
      <c r="C54" s="3"/>
      <c r="D54" s="176"/>
      <c r="E54" s="3"/>
      <c r="F54" s="3"/>
      <c r="G54" s="3"/>
    </row>
    <row r="55" spans="1:12" ht="36" customHeight="1" x14ac:dyDescent="0.25">
      <c r="B55" s="100" t="s">
        <v>107</v>
      </c>
      <c r="C55" s="63" t="s">
        <v>105</v>
      </c>
      <c r="D55" s="177">
        <f>K13</f>
        <v>35000</v>
      </c>
      <c r="E55" s="134">
        <f>D55/D56</f>
        <v>0.79908675799086759</v>
      </c>
      <c r="F55" s="128" t="s">
        <v>150</v>
      </c>
      <c r="H55" s="98" t="s">
        <v>125</v>
      </c>
      <c r="I55" s="152" t="s">
        <v>73</v>
      </c>
      <c r="J55" s="174">
        <f>M46</f>
        <v>2550</v>
      </c>
      <c r="K55" s="91">
        <f>J55/J56</f>
        <v>4.4270833333333336E-2</v>
      </c>
      <c r="L55" s="89" t="s">
        <v>130</v>
      </c>
    </row>
    <row r="56" spans="1:12" ht="41.25" customHeight="1" x14ac:dyDescent="0.25">
      <c r="B56" s="101"/>
      <c r="C56" s="53" t="s">
        <v>106</v>
      </c>
      <c r="D56" s="133">
        <f>P15</f>
        <v>43800</v>
      </c>
      <c r="E56" s="135"/>
      <c r="F56" s="129"/>
      <c r="H56" s="99"/>
      <c r="I56" s="68" t="s">
        <v>123</v>
      </c>
      <c r="J56" s="173">
        <f>G18</f>
        <v>57600</v>
      </c>
      <c r="K56" s="92"/>
      <c r="L56" s="90"/>
    </row>
    <row r="57" spans="1:12" x14ac:dyDescent="0.25">
      <c r="B57" s="3"/>
      <c r="C57" s="3"/>
      <c r="D57" s="176"/>
      <c r="E57" s="3"/>
      <c r="F57" s="3"/>
      <c r="G57" s="3"/>
      <c r="I57" s="5"/>
      <c r="J57" s="5"/>
    </row>
    <row r="58" spans="1:12" ht="57.75" customHeight="1" x14ac:dyDescent="0.25">
      <c r="B58" s="100" t="s">
        <v>154</v>
      </c>
      <c r="C58" s="64" t="s">
        <v>108</v>
      </c>
      <c r="D58" s="139">
        <v>360</v>
      </c>
      <c r="E58" s="134">
        <f>D58/D59</f>
        <v>450.51428571428573</v>
      </c>
      <c r="F58" s="128" t="s">
        <v>151</v>
      </c>
      <c r="H58" s="149" t="s">
        <v>126</v>
      </c>
      <c r="I58" s="152" t="s">
        <v>73</v>
      </c>
      <c r="J58" s="174">
        <f>M46</f>
        <v>2550</v>
      </c>
      <c r="K58" s="85">
        <f>J58/J59</f>
        <v>2.1850899742930592E-2</v>
      </c>
      <c r="L58" s="87" t="s">
        <v>131</v>
      </c>
    </row>
    <row r="59" spans="1:12" ht="47.25" customHeight="1" x14ac:dyDescent="0.25">
      <c r="B59" s="101"/>
      <c r="C59" s="53" t="s">
        <v>107</v>
      </c>
      <c r="D59" s="175">
        <f>E55</f>
        <v>0.79908675799086759</v>
      </c>
      <c r="E59" s="135"/>
      <c r="F59" s="129"/>
      <c r="H59" s="150"/>
      <c r="I59" s="153" t="s">
        <v>7</v>
      </c>
      <c r="J59" s="173">
        <f>G23</f>
        <v>116700</v>
      </c>
      <c r="K59" s="86"/>
      <c r="L59" s="88"/>
    </row>
    <row r="60" spans="1:12" x14ac:dyDescent="0.25">
      <c r="A60" s="3"/>
      <c r="B60" s="3"/>
      <c r="C60" s="3"/>
      <c r="D60" s="176"/>
      <c r="E60" s="3"/>
      <c r="F60" s="3"/>
      <c r="G60" s="3"/>
    </row>
    <row r="61" spans="1:12" ht="39.75" customHeight="1" x14ac:dyDescent="0.25">
      <c r="B61" s="96" t="s">
        <v>109</v>
      </c>
      <c r="C61" s="63" t="s">
        <v>111</v>
      </c>
      <c r="D61" s="177">
        <f>M21</f>
        <v>170000</v>
      </c>
      <c r="E61" s="102">
        <f>D61/D62</f>
        <v>1.7</v>
      </c>
      <c r="F61" s="128" t="s">
        <v>152</v>
      </c>
      <c r="H61" s="147" t="s">
        <v>127</v>
      </c>
      <c r="I61" s="152" t="s">
        <v>73</v>
      </c>
      <c r="J61" s="174">
        <f>J55</f>
        <v>2550</v>
      </c>
      <c r="K61" s="85">
        <f>J61/J62</f>
        <v>1.1465827338129496E-2</v>
      </c>
      <c r="L61" s="89" t="s">
        <v>142</v>
      </c>
    </row>
    <row r="62" spans="1:12" ht="36.75" customHeight="1" x14ac:dyDescent="0.25">
      <c r="B62" s="97"/>
      <c r="C62" s="61" t="s">
        <v>110</v>
      </c>
      <c r="D62" s="133">
        <f>P11</f>
        <v>100000</v>
      </c>
      <c r="E62" s="103"/>
      <c r="F62" s="129"/>
      <c r="H62" s="148"/>
      <c r="I62" s="153" t="s">
        <v>124</v>
      </c>
      <c r="J62" s="173">
        <f>C22</f>
        <v>222400</v>
      </c>
      <c r="K62" s="86"/>
      <c r="L62" s="90"/>
    </row>
    <row r="63" spans="1:12" x14ac:dyDescent="0.25">
      <c r="A63" s="3"/>
      <c r="B63" s="3"/>
      <c r="C63" s="3"/>
      <c r="D63" s="176"/>
      <c r="E63" s="3"/>
      <c r="F63" s="3"/>
      <c r="G63" s="3"/>
      <c r="H63" s="142"/>
      <c r="I63" s="145"/>
    </row>
    <row r="64" spans="1:12" ht="30" customHeight="1" x14ac:dyDescent="0.25">
      <c r="B64" s="100" t="s">
        <v>113</v>
      </c>
      <c r="C64" s="64" t="s">
        <v>108</v>
      </c>
      <c r="D64" s="139">
        <v>360</v>
      </c>
      <c r="E64" s="102">
        <f>D64/D65</f>
        <v>211.76470588235296</v>
      </c>
      <c r="F64" s="128" t="s">
        <v>112</v>
      </c>
      <c r="H64" s="146"/>
      <c r="I64" s="146"/>
      <c r="J64" s="138"/>
      <c r="K64" s="138"/>
      <c r="L64" s="138"/>
    </row>
    <row r="65" spans="2:12" ht="32.25" customHeight="1" x14ac:dyDescent="0.25">
      <c r="B65" s="101"/>
      <c r="C65" s="65" t="s">
        <v>114</v>
      </c>
      <c r="D65" s="178">
        <f>E61</f>
        <v>1.7</v>
      </c>
      <c r="E65" s="103"/>
      <c r="F65" s="129"/>
      <c r="H65" s="154" t="s">
        <v>132</v>
      </c>
      <c r="I65" s="155"/>
      <c r="J65" s="155"/>
      <c r="K65" s="155"/>
      <c r="L65" s="156"/>
    </row>
    <row r="66" spans="2:12" x14ac:dyDescent="0.25">
      <c r="D66" s="140"/>
      <c r="E66" s="140"/>
      <c r="F66" s="8"/>
      <c r="H66" s="66" t="s">
        <v>133</v>
      </c>
      <c r="I66" s="141" t="s">
        <v>79</v>
      </c>
      <c r="J66" s="66" t="s">
        <v>134</v>
      </c>
      <c r="K66" s="66" t="s">
        <v>78</v>
      </c>
      <c r="L66" s="66" t="s">
        <v>135</v>
      </c>
    </row>
    <row r="67" spans="2:12" x14ac:dyDescent="0.25">
      <c r="D67" s="140"/>
      <c r="E67" s="140"/>
      <c r="F67" s="8"/>
    </row>
    <row r="68" spans="2:12" ht="54" customHeight="1" x14ac:dyDescent="0.25">
      <c r="H68" s="77" t="s">
        <v>136</v>
      </c>
      <c r="I68" s="67" t="s">
        <v>137</v>
      </c>
      <c r="J68" s="180">
        <f>G15</f>
        <v>105700</v>
      </c>
      <c r="K68" s="83">
        <f>J68/J69</f>
        <v>0.47526978417266186</v>
      </c>
      <c r="L68" s="170" t="s">
        <v>155</v>
      </c>
    </row>
    <row r="69" spans="2:12" ht="47.25" customHeight="1" x14ac:dyDescent="0.25">
      <c r="H69" s="78"/>
      <c r="I69" s="62" t="s">
        <v>124</v>
      </c>
      <c r="J69" s="181">
        <f>J62</f>
        <v>222400</v>
      </c>
      <c r="K69" s="84"/>
      <c r="L69" s="171"/>
    </row>
    <row r="70" spans="2:12" x14ac:dyDescent="0.25">
      <c r="J70" s="182"/>
    </row>
    <row r="71" spans="2:12" ht="72.75" customHeight="1" x14ac:dyDescent="0.25">
      <c r="H71" s="77" t="s">
        <v>138</v>
      </c>
      <c r="I71" s="67" t="s">
        <v>137</v>
      </c>
      <c r="J71" s="180">
        <f>J68</f>
        <v>105700</v>
      </c>
      <c r="K71" s="81">
        <f>J71/J72</f>
        <v>0.90574121679520136</v>
      </c>
      <c r="L71" s="170" t="s">
        <v>156</v>
      </c>
    </row>
    <row r="72" spans="2:12" ht="69" customHeight="1" x14ac:dyDescent="0.25">
      <c r="H72" s="78"/>
      <c r="I72" s="62" t="s">
        <v>7</v>
      </c>
      <c r="J72" s="181">
        <f>G23</f>
        <v>116700</v>
      </c>
      <c r="K72" s="82"/>
      <c r="L72" s="171"/>
    </row>
    <row r="74" spans="2:12" ht="36" customHeight="1" x14ac:dyDescent="0.25">
      <c r="H74" s="77" t="s">
        <v>139</v>
      </c>
      <c r="I74" s="67" t="s">
        <v>140</v>
      </c>
      <c r="J74" s="180">
        <f>G14</f>
        <v>70400</v>
      </c>
      <c r="K74" s="79">
        <f>J74/J75</f>
        <v>0.66603595080416278</v>
      </c>
      <c r="L74" s="170" t="s">
        <v>157</v>
      </c>
    </row>
    <row r="75" spans="2:12" ht="39" customHeight="1" x14ac:dyDescent="0.25">
      <c r="H75" s="78"/>
      <c r="I75" s="62" t="s">
        <v>137</v>
      </c>
      <c r="J75" s="181">
        <f>J68</f>
        <v>105700</v>
      </c>
      <c r="K75" s="80"/>
      <c r="L75" s="171"/>
    </row>
    <row r="76" spans="2:12" x14ac:dyDescent="0.25">
      <c r="J76" s="182"/>
    </row>
    <row r="77" spans="2:12" ht="54.75" customHeight="1" x14ac:dyDescent="0.25">
      <c r="H77" s="77" t="s">
        <v>141</v>
      </c>
      <c r="I77" s="67" t="s">
        <v>66</v>
      </c>
      <c r="J77" s="180">
        <f>M40</f>
        <v>1272</v>
      </c>
      <c r="K77" s="83">
        <f>J77/J78</f>
        <v>0.18705882352941178</v>
      </c>
      <c r="L77" s="170" t="s">
        <v>158</v>
      </c>
    </row>
    <row r="78" spans="2:12" ht="57" customHeight="1" x14ac:dyDescent="0.25">
      <c r="H78" s="78"/>
      <c r="I78" s="62" t="s">
        <v>120</v>
      </c>
      <c r="J78" s="181">
        <f>P18</f>
        <v>6800</v>
      </c>
      <c r="K78" s="84"/>
      <c r="L78" s="171"/>
    </row>
    <row r="79" spans="2:12" x14ac:dyDescent="0.25">
      <c r="J79" s="140"/>
    </row>
  </sheetData>
  <mergeCells count="65">
    <mergeCell ref="F61:F62"/>
    <mergeCell ref="F64:F65"/>
    <mergeCell ref="F49:F50"/>
    <mergeCell ref="F52:F53"/>
    <mergeCell ref="B55:B56"/>
    <mergeCell ref="F55:F56"/>
    <mergeCell ref="B58:B59"/>
    <mergeCell ref="F58:F59"/>
    <mergeCell ref="B61:B62"/>
    <mergeCell ref="B64:B65"/>
    <mergeCell ref="E58:E59"/>
    <mergeCell ref="E61:E62"/>
    <mergeCell ref="E64:E65"/>
    <mergeCell ref="E38:E39"/>
    <mergeCell ref="F38:F39"/>
    <mergeCell ref="B38:B39"/>
    <mergeCell ref="E41:E42"/>
    <mergeCell ref="F41:F42"/>
    <mergeCell ref="B29:F29"/>
    <mergeCell ref="B32:B33"/>
    <mergeCell ref="E32:E33"/>
    <mergeCell ref="F32:F33"/>
    <mergeCell ref="E35:E36"/>
    <mergeCell ref="F35:F36"/>
    <mergeCell ref="B35:B36"/>
    <mergeCell ref="F17:H17"/>
    <mergeCell ref="J1:M1"/>
    <mergeCell ref="J2:M2"/>
    <mergeCell ref="O4:Q4"/>
    <mergeCell ref="B4:D4"/>
    <mergeCell ref="B1:H1"/>
    <mergeCell ref="B2:H2"/>
    <mergeCell ref="F4:H4"/>
    <mergeCell ref="B46:F46"/>
    <mergeCell ref="B49:B50"/>
    <mergeCell ref="H52:H53"/>
    <mergeCell ref="H55:H56"/>
    <mergeCell ref="B52:B53"/>
    <mergeCell ref="E49:E50"/>
    <mergeCell ref="E52:E53"/>
    <mergeCell ref="E55:E56"/>
    <mergeCell ref="H49:L49"/>
    <mergeCell ref="H58:H59"/>
    <mergeCell ref="K52:K53"/>
    <mergeCell ref="L52:L53"/>
    <mergeCell ref="L55:L56"/>
    <mergeCell ref="K55:K56"/>
    <mergeCell ref="K58:K59"/>
    <mergeCell ref="L58:L59"/>
    <mergeCell ref="K61:K62"/>
    <mergeCell ref="L61:L62"/>
    <mergeCell ref="H61:H62"/>
    <mergeCell ref="H68:H69"/>
    <mergeCell ref="H71:H72"/>
    <mergeCell ref="K71:K72"/>
    <mergeCell ref="K68:K69"/>
    <mergeCell ref="H65:L65"/>
    <mergeCell ref="H74:H75"/>
    <mergeCell ref="L68:L69"/>
    <mergeCell ref="L71:L72"/>
    <mergeCell ref="K74:K75"/>
    <mergeCell ref="L74:L75"/>
    <mergeCell ref="L77:L78"/>
    <mergeCell ref="K77:K78"/>
    <mergeCell ref="H77:H7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ANDREA</dc:creator>
  <cp:lastModifiedBy>FERNANDA ANDREA</cp:lastModifiedBy>
  <dcterms:created xsi:type="dcterms:W3CDTF">2022-10-23T05:42:55Z</dcterms:created>
  <dcterms:modified xsi:type="dcterms:W3CDTF">2022-10-24T13:57:06Z</dcterms:modified>
</cp:coreProperties>
</file>