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\Documents\"/>
    </mc:Choice>
  </mc:AlternateContent>
  <bookViews>
    <workbookView xWindow="0" yWindow="0" windowWidth="20490" windowHeight="8340" firstSheet="4" activeTab="8"/>
  </bookViews>
  <sheets>
    <sheet name="EJEMPLO LIFO" sheetId="3" r:id="rId1"/>
    <sheet name="EJEMPLO FIFO" sheetId="1" r:id="rId2"/>
    <sheet name="EJERCICIO 1-PMP" sheetId="2" r:id="rId3"/>
    <sheet name="EJERCICIO 1-FIFO" sheetId="4" r:id="rId4"/>
    <sheet name="EJERCICIO 2-PMP" sheetId="5" r:id="rId5"/>
    <sheet name="EJERCICIO 2-FIFO" sheetId="6" r:id="rId6"/>
    <sheet name="EJERCICIO 3-ABC" sheetId="7" r:id="rId7"/>
    <sheet name="EJERCICIO 4" sheetId="12" r:id="rId8"/>
    <sheet name="E5" sheetId="8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8" l="1"/>
  <c r="D8" i="8"/>
  <c r="D9" i="8"/>
  <c r="D10" i="8"/>
  <c r="D14" i="8" s="1"/>
  <c r="D11" i="8"/>
  <c r="D7" i="8"/>
  <c r="F11" i="12" l="1"/>
  <c r="G11" i="12"/>
  <c r="F21" i="12"/>
  <c r="E4" i="12"/>
  <c r="F8" i="12" l="1"/>
  <c r="F14" i="12" l="1"/>
  <c r="I3" i="12"/>
  <c r="E3" i="12"/>
  <c r="K3" i="12" s="1"/>
  <c r="K4" i="12" s="1"/>
  <c r="K8" i="5"/>
  <c r="L8" i="5"/>
  <c r="L7" i="5"/>
  <c r="K5" i="5"/>
  <c r="J41" i="7"/>
  <c r="J3" i="12" l="1"/>
  <c r="I4" i="12"/>
  <c r="E55" i="7"/>
  <c r="E53" i="7"/>
  <c r="K62" i="7"/>
  <c r="K63" i="7"/>
  <c r="K64" i="7"/>
  <c r="J63" i="7"/>
  <c r="J64" i="7"/>
  <c r="J62" i="7"/>
  <c r="E33" i="7"/>
  <c r="E31" i="7"/>
  <c r="K43" i="7"/>
  <c r="J42" i="7"/>
  <c r="J43" i="7"/>
  <c r="K41" i="7"/>
  <c r="K20" i="7"/>
  <c r="J18" i="7"/>
  <c r="E10" i="7"/>
  <c r="E8" i="7"/>
  <c r="K18" i="7"/>
  <c r="J20" i="7"/>
  <c r="J14" i="4"/>
  <c r="J4" i="12" l="1"/>
  <c r="I5" i="12"/>
  <c r="L6" i="8"/>
  <c r="G5" i="12" l="1"/>
  <c r="D11" i="12" s="1"/>
  <c r="E11" i="12" s="1"/>
  <c r="J5" i="12"/>
  <c r="J11" i="12" l="1"/>
  <c r="D8" i="12"/>
  <c r="H5" i="12"/>
  <c r="K5" i="12" s="1"/>
  <c r="E8" i="12" l="1"/>
  <c r="G8" i="12" s="1"/>
  <c r="J8" i="12" s="1"/>
  <c r="H6" i="8"/>
  <c r="H7" i="8" s="1"/>
  <c r="H9" i="8" s="1"/>
  <c r="H11" i="8" s="1"/>
  <c r="I11" i="8" l="1"/>
  <c r="I9" i="8"/>
  <c r="I7" i="8"/>
  <c r="D18" i="8" l="1"/>
  <c r="L5" i="8" s="1"/>
  <c r="L7" i="8" s="1"/>
  <c r="H57" i="7"/>
  <c r="I57" i="7" s="1"/>
  <c r="I56" i="7"/>
  <c r="J53" i="7"/>
  <c r="J54" i="7" s="1"/>
  <c r="J55" i="7" s="1"/>
  <c r="J56" i="7" s="1"/>
  <c r="J57" i="7" s="1"/>
  <c r="I54" i="7"/>
  <c r="K52" i="7"/>
  <c r="F55" i="7"/>
  <c r="F53" i="7"/>
  <c r="K53" i="7" s="1"/>
  <c r="H32" i="7"/>
  <c r="H34" i="7" s="1"/>
  <c r="F33" i="7"/>
  <c r="F31" i="7"/>
  <c r="J30" i="7"/>
  <c r="J31" i="7" s="1"/>
  <c r="J32" i="7" s="1"/>
  <c r="J33" i="7" s="1"/>
  <c r="J34" i="7" s="1"/>
  <c r="J35" i="7" s="1"/>
  <c r="I30" i="7"/>
  <c r="K29" i="7"/>
  <c r="F8" i="7"/>
  <c r="F10" i="7"/>
  <c r="K6" i="5"/>
  <c r="K7" i="7"/>
  <c r="J7" i="7"/>
  <c r="J8" i="7" s="1"/>
  <c r="J9" i="7" s="1"/>
  <c r="J10" i="7" s="1"/>
  <c r="J11" i="7" s="1"/>
  <c r="L6" i="5"/>
  <c r="L9" i="8" l="1"/>
  <c r="L11" i="8" s="1"/>
  <c r="M11" i="8" s="1"/>
  <c r="M7" i="8"/>
  <c r="K54" i="7"/>
  <c r="K55" i="7" s="1"/>
  <c r="K56" i="7" s="1"/>
  <c r="K57" i="7" s="1"/>
  <c r="K30" i="7"/>
  <c r="K31" i="7" s="1"/>
  <c r="H35" i="7"/>
  <c r="I35" i="7" s="1"/>
  <c r="I34" i="7"/>
  <c r="I32" i="7"/>
  <c r="G12" i="7"/>
  <c r="J12" i="7"/>
  <c r="M9" i="8" l="1"/>
  <c r="K32" i="7"/>
  <c r="K33" i="7" s="1"/>
  <c r="K34" i="7" s="1"/>
  <c r="K35" i="7" s="1"/>
  <c r="H7" i="7" l="1"/>
  <c r="I7" i="7" s="1"/>
  <c r="L6" i="7"/>
  <c r="L7" i="7" s="1"/>
  <c r="L8" i="7" s="1"/>
  <c r="K8" i="7" l="1"/>
  <c r="K13" i="6"/>
  <c r="K12" i="6"/>
  <c r="K11" i="6"/>
  <c r="L10" i="5"/>
  <c r="L11" i="5" s="1"/>
  <c r="K11" i="5" s="1"/>
  <c r="J11" i="5"/>
  <c r="J10" i="5"/>
  <c r="J9" i="5"/>
  <c r="I10" i="5"/>
  <c r="I9" i="5"/>
  <c r="L9" i="5"/>
  <c r="K9" i="5"/>
  <c r="H10" i="5"/>
  <c r="K10" i="5"/>
  <c r="J13" i="6"/>
  <c r="K10" i="6"/>
  <c r="K9" i="6"/>
  <c r="J12" i="6"/>
  <c r="J11" i="6"/>
  <c r="H12" i="6"/>
  <c r="J10" i="6"/>
  <c r="I11" i="6"/>
  <c r="H11" i="6"/>
  <c r="I10" i="6"/>
  <c r="H10" i="6"/>
  <c r="J9" i="6"/>
  <c r="K8" i="6"/>
  <c r="J8" i="6"/>
  <c r="K7" i="6"/>
  <c r="K6" i="6"/>
  <c r="H7" i="6"/>
  <c r="I7" i="6" s="1"/>
  <c r="K4" i="6"/>
  <c r="I6" i="6"/>
  <c r="F13" i="6"/>
  <c r="I12" i="6"/>
  <c r="F9" i="6"/>
  <c r="F8" i="6"/>
  <c r="J5" i="6"/>
  <c r="F5" i="6"/>
  <c r="K5" i="6"/>
  <c r="L5" i="5"/>
  <c r="L4" i="5"/>
  <c r="J5" i="5"/>
  <c r="F5" i="5"/>
  <c r="H9" i="5"/>
  <c r="K7" i="5"/>
  <c r="J8" i="5"/>
  <c r="J7" i="5"/>
  <c r="J6" i="5"/>
  <c r="I6" i="5"/>
  <c r="H6" i="5"/>
  <c r="F11" i="5"/>
  <c r="F8" i="5"/>
  <c r="F7" i="5"/>
  <c r="H9" i="7" l="1"/>
  <c r="I9" i="7" s="1"/>
  <c r="L9" i="7" s="1"/>
  <c r="L10" i="7" s="1"/>
  <c r="K9" i="7"/>
  <c r="J6" i="6"/>
  <c r="J7" i="6" s="1"/>
  <c r="I7" i="4"/>
  <c r="H7" i="4"/>
  <c r="J13" i="4"/>
  <c r="J12" i="4"/>
  <c r="J11" i="4"/>
  <c r="J10" i="4"/>
  <c r="J9" i="4"/>
  <c r="J8" i="4"/>
  <c r="J7" i="4"/>
  <c r="J6" i="4"/>
  <c r="I12" i="4"/>
  <c r="I9" i="4"/>
  <c r="I14" i="4"/>
  <c r="H14" i="4"/>
  <c r="K7" i="4"/>
  <c r="K8" i="4" s="1"/>
  <c r="K9" i="4" s="1"/>
  <c r="K10" i="4" s="1"/>
  <c r="K11" i="4" s="1"/>
  <c r="K6" i="4"/>
  <c r="K5" i="4"/>
  <c r="K4" i="4"/>
  <c r="I13" i="4"/>
  <c r="H13" i="4"/>
  <c r="H12" i="4"/>
  <c r="I6" i="4"/>
  <c r="H12" i="2"/>
  <c r="H11" i="2"/>
  <c r="I11" i="2"/>
  <c r="L9" i="2"/>
  <c r="J8" i="2"/>
  <c r="L8" i="2"/>
  <c r="L7" i="2"/>
  <c r="L6" i="2"/>
  <c r="H8" i="2"/>
  <c r="H7" i="2"/>
  <c r="I6" i="2"/>
  <c r="H6" i="2"/>
  <c r="K6" i="2"/>
  <c r="I8" i="2"/>
  <c r="I7" i="2"/>
  <c r="H8" i="4"/>
  <c r="F4" i="4"/>
  <c r="F11" i="4"/>
  <c r="F10" i="4"/>
  <c r="I8" i="4"/>
  <c r="J5" i="4"/>
  <c r="K10" i="1"/>
  <c r="K8" i="1"/>
  <c r="K7" i="1"/>
  <c r="K6" i="1"/>
  <c r="K5" i="1"/>
  <c r="K4" i="1"/>
  <c r="J6" i="1"/>
  <c r="F5" i="1"/>
  <c r="F4" i="1"/>
  <c r="K8" i="2"/>
  <c r="K7" i="2"/>
  <c r="K5" i="2"/>
  <c r="F9" i="2"/>
  <c r="J6" i="2"/>
  <c r="K3" i="3"/>
  <c r="F5" i="4"/>
  <c r="I12" i="2"/>
  <c r="F10" i="2"/>
  <c r="L5" i="2"/>
  <c r="J7" i="2"/>
  <c r="J9" i="2" s="1"/>
  <c r="J10" i="2" s="1"/>
  <c r="J11" i="2" s="1"/>
  <c r="J12" i="2" s="1"/>
  <c r="J5" i="2"/>
  <c r="F5" i="2"/>
  <c r="J4" i="3"/>
  <c r="J5" i="3" s="1"/>
  <c r="F5" i="3"/>
  <c r="F4" i="3"/>
  <c r="L4" i="2"/>
  <c r="K10" i="7" l="1"/>
  <c r="K12" i="4"/>
  <c r="K13" i="4" s="1"/>
  <c r="K14" i="4" s="1"/>
  <c r="K4" i="3"/>
  <c r="K5" i="3" s="1"/>
  <c r="K6" i="3" s="1"/>
  <c r="K7" i="3" s="1"/>
  <c r="K8" i="3" s="1"/>
  <c r="K9" i="3" s="1"/>
  <c r="K10" i="3" s="1"/>
  <c r="K11" i="3" s="1"/>
  <c r="K12" i="3" s="1"/>
  <c r="K11" i="1"/>
  <c r="K9" i="1"/>
  <c r="K13" i="1"/>
  <c r="K14" i="1" s="1"/>
  <c r="K15" i="1" s="1"/>
  <c r="K16" i="1" s="1"/>
  <c r="K17" i="1" s="1"/>
  <c r="K18" i="1" s="1"/>
  <c r="K19" i="1" s="1"/>
  <c r="K20" i="1" s="1"/>
  <c r="K21" i="1" s="1"/>
  <c r="K12" i="1"/>
  <c r="K3" i="1"/>
  <c r="J21" i="1"/>
  <c r="I21" i="1"/>
  <c r="J16" i="1"/>
  <c r="I11" i="1"/>
  <c r="I10" i="1"/>
  <c r="I9" i="1"/>
  <c r="I20" i="3"/>
  <c r="I21" i="3"/>
  <c r="I19" i="3"/>
  <c r="H19" i="3"/>
  <c r="I18" i="3"/>
  <c r="H18" i="3"/>
  <c r="F17" i="3"/>
  <c r="F16" i="3"/>
  <c r="I15" i="3"/>
  <c r="F15" i="3"/>
  <c r="H14" i="3"/>
  <c r="I14" i="3" s="1"/>
  <c r="I13" i="3"/>
  <c r="F12" i="3"/>
  <c r="F11" i="3"/>
  <c r="I10" i="3"/>
  <c r="F10" i="3"/>
  <c r="F9" i="3"/>
  <c r="I8" i="3"/>
  <c r="F8" i="3"/>
  <c r="I7" i="3"/>
  <c r="J6" i="3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I6" i="3"/>
  <c r="K13" i="3"/>
  <c r="K14" i="3" s="1"/>
  <c r="K15" i="3" s="1"/>
  <c r="K16" i="3" s="1"/>
  <c r="K17" i="3" s="1"/>
  <c r="K18" i="3" s="1"/>
  <c r="K19" i="3" s="1"/>
  <c r="K20" i="3" s="1"/>
  <c r="K21" i="3" s="1"/>
  <c r="I19" i="1"/>
  <c r="I18" i="1"/>
  <c r="I20" i="1"/>
  <c r="H15" i="1"/>
  <c r="I15" i="1" s="1"/>
  <c r="I14" i="1"/>
  <c r="I7" i="1"/>
  <c r="I6" i="1"/>
  <c r="H11" i="7" l="1"/>
  <c r="I11" i="7" s="1"/>
  <c r="L11" i="7" s="1"/>
  <c r="K11" i="7"/>
  <c r="L10" i="2"/>
  <c r="K10" i="2" s="1"/>
  <c r="K9" i="2"/>
  <c r="L11" i="2"/>
  <c r="L12" i="2" s="1"/>
  <c r="K11" i="2"/>
  <c r="K12" i="2" s="1"/>
  <c r="J3" i="1"/>
  <c r="J4" i="1" s="1"/>
  <c r="J5" i="1" s="1"/>
  <c r="H12" i="7" l="1"/>
  <c r="I12" i="7" s="1"/>
  <c r="L12" i="7" s="1"/>
  <c r="K12" i="7"/>
  <c r="J7" i="1"/>
  <c r="F8" i="1"/>
  <c r="F11" i="1"/>
  <c r="F12" i="1"/>
  <c r="F13" i="1"/>
  <c r="F16" i="1"/>
  <c r="F17" i="1"/>
  <c r="F3" i="1"/>
  <c r="J8" i="1" l="1"/>
  <c r="J9" i="1" s="1"/>
  <c r="J10" i="1" s="1"/>
  <c r="J11" i="1" s="1"/>
  <c r="J12" i="1" s="1"/>
  <c r="J13" i="1" s="1"/>
  <c r="J14" i="1" s="1"/>
  <c r="J15" i="1" s="1"/>
  <c r="J17" i="1" s="1"/>
  <c r="J18" i="1" s="1"/>
  <c r="J19" i="1" s="1"/>
  <c r="J20" i="1" s="1"/>
</calcChain>
</file>

<file path=xl/sharedStrings.xml><?xml version="1.0" encoding="utf-8"?>
<sst xmlns="http://schemas.openxmlformats.org/spreadsheetml/2006/main" count="316" uniqueCount="61">
  <si>
    <t>FECHA</t>
  </si>
  <si>
    <t>CONCEPTO</t>
  </si>
  <si>
    <t>SALIDAS</t>
  </si>
  <si>
    <t>PRECIO</t>
  </si>
  <si>
    <t>UNIDADES</t>
  </si>
  <si>
    <t>ENTRADA</t>
  </si>
  <si>
    <t>SALIDA</t>
  </si>
  <si>
    <t>INVENTARIO</t>
  </si>
  <si>
    <t>COSTO TOTAL</t>
  </si>
  <si>
    <t>COSTO</t>
  </si>
  <si>
    <t>SUBTOTAL</t>
  </si>
  <si>
    <t>SALDO FINAL</t>
  </si>
  <si>
    <t>SALDO  TOTAL</t>
  </si>
  <si>
    <t>DESCUENTO</t>
  </si>
  <si>
    <t>PORTES</t>
  </si>
  <si>
    <t>SEGUROS</t>
  </si>
  <si>
    <t>EMBALAJES</t>
  </si>
  <si>
    <t>POR UNIDAD</t>
  </si>
  <si>
    <t xml:space="preserve"> </t>
  </si>
  <si>
    <t>PRODUCTO A - PMP</t>
  </si>
  <si>
    <t>PRODUCTO B - FIFO</t>
  </si>
  <si>
    <t>PRODUCTO C - FIFO</t>
  </si>
  <si>
    <t>VENTAS</t>
  </si>
  <si>
    <t>UTILIDAD BRUTA</t>
  </si>
  <si>
    <t>UTILIDAD OPERATIVA</t>
  </si>
  <si>
    <t>IMPUESTOS</t>
  </si>
  <si>
    <t>UTILIDAD NETA</t>
  </si>
  <si>
    <t>ESTADO DE RESULTADOS</t>
  </si>
  <si>
    <t>COSTO DE VENTA</t>
  </si>
  <si>
    <t>GASTOS OPERATIVOS</t>
  </si>
  <si>
    <t>ESTRUCTURA DEL COSTO</t>
  </si>
  <si>
    <t>PRECIO UNITARIO</t>
  </si>
  <si>
    <t>TOTAL</t>
  </si>
  <si>
    <t>MATERIA PRIMA</t>
  </si>
  <si>
    <t>MANO DE OBRA</t>
  </si>
  <si>
    <t xml:space="preserve">TOTAL </t>
  </si>
  <si>
    <t>UTILIDAD DESEADA</t>
  </si>
  <si>
    <t>GASTOS IMPORTE</t>
  </si>
  <si>
    <t>IMPORTE</t>
  </si>
  <si>
    <t>Compras materias primas</t>
  </si>
  <si>
    <t>Mano de obra</t>
  </si>
  <si>
    <t>Amortizaciones</t>
  </si>
  <si>
    <t>Reparaciones</t>
  </si>
  <si>
    <t>Seguros</t>
  </si>
  <si>
    <t>Compras de consumibles</t>
  </si>
  <si>
    <t>Suministros</t>
  </si>
  <si>
    <t>GASTOS AD</t>
  </si>
  <si>
    <t>SALDO</t>
  </si>
  <si>
    <t>GASTOS</t>
  </si>
  <si>
    <t>COSTO TOTAL DE PRODUCCIÓN</t>
  </si>
  <si>
    <t>COSTO UNITARIO DE 1000</t>
  </si>
  <si>
    <t>COMPRA</t>
  </si>
  <si>
    <t>OPERACIÓN</t>
  </si>
  <si>
    <t>SIN 75%</t>
  </si>
  <si>
    <t>CON 75%</t>
  </si>
  <si>
    <t>COSTOS</t>
  </si>
  <si>
    <t xml:space="preserve"> X</t>
  </si>
  <si>
    <t>C</t>
  </si>
  <si>
    <t>B</t>
  </si>
  <si>
    <t>G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</si>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</sst>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[$€-C0A]_-;\-* #,##0.00\ [$€-C0A]_-;_-* &quot;-&quot;??\ [$€-C0A]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57DF"/>
        <bgColor indexed="64"/>
      </patternFill>
    </fill>
    <fill>
      <patternFill patternType="solid">
        <fgColor rgb="FFF1A5E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16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0" fillId="6" borderId="1" xfId="0" applyFill="1" applyBorder="1"/>
    <xf numFmtId="44" fontId="0" fillId="3" borderId="1" xfId="1" applyFont="1" applyFill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44" fontId="0" fillId="0" borderId="0" xfId="1" applyFont="1"/>
    <xf numFmtId="44" fontId="0" fillId="6" borderId="1" xfId="1" applyFont="1" applyFill="1" applyBorder="1"/>
    <xf numFmtId="0" fontId="2" fillId="6" borderId="4" xfId="0" applyFont="1" applyFill="1" applyBorder="1" applyAlignment="1">
      <alignment horizontal="center"/>
    </xf>
    <xf numFmtId="0" fontId="0" fillId="6" borderId="4" xfId="0" applyFill="1" applyBorder="1"/>
    <xf numFmtId="44" fontId="0" fillId="6" borderId="4" xfId="0" applyNumberFormat="1" applyFill="1" applyBorder="1"/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/>
    <xf numFmtId="44" fontId="0" fillId="2" borderId="1" xfId="0" applyNumberFormat="1" applyFill="1" applyBorder="1"/>
    <xf numFmtId="44" fontId="0" fillId="6" borderId="4" xfId="1" applyFont="1" applyFill="1" applyBorder="1"/>
    <xf numFmtId="44" fontId="0" fillId="6" borderId="1" xfId="0" applyNumberFormat="1" applyFill="1" applyBorder="1"/>
    <xf numFmtId="0" fontId="0" fillId="8" borderId="1" xfId="0" applyFill="1" applyBorder="1"/>
    <xf numFmtId="16" fontId="0" fillId="0" borderId="0" xfId="0" applyNumberFormat="1" applyBorder="1"/>
    <xf numFmtId="0" fontId="0" fillId="3" borderId="0" xfId="0" applyFill="1" applyBorder="1"/>
    <xf numFmtId="44" fontId="0" fillId="3" borderId="0" xfId="1" applyFont="1" applyFill="1" applyBorder="1"/>
    <xf numFmtId="0" fontId="0" fillId="6" borderId="0" xfId="0" applyFill="1" applyBorder="1"/>
    <xf numFmtId="44" fontId="0" fillId="6" borderId="0" xfId="0" applyNumberFormat="1" applyFill="1" applyBorder="1"/>
    <xf numFmtId="0" fontId="0" fillId="2" borderId="0" xfId="0" applyFill="1" applyBorder="1"/>
    <xf numFmtId="44" fontId="0" fillId="2" borderId="0" xfId="0" applyNumberFormat="1" applyFill="1" applyBorder="1"/>
    <xf numFmtId="44" fontId="0" fillId="8" borderId="1" xfId="1" applyFont="1" applyFill="1" applyBorder="1"/>
    <xf numFmtId="44" fontId="0" fillId="8" borderId="1" xfId="0" applyNumberFormat="1" applyFill="1" applyBorder="1"/>
    <xf numFmtId="44" fontId="0" fillId="8" borderId="4" xfId="1" applyFont="1" applyFill="1" applyBorder="1"/>
    <xf numFmtId="0" fontId="2" fillId="9" borderId="1" xfId="0" applyFon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/>
    </xf>
    <xf numFmtId="16" fontId="0" fillId="8" borderId="1" xfId="0" applyNumberFormat="1" applyFill="1" applyBorder="1"/>
    <xf numFmtId="44" fontId="0" fillId="8" borderId="4" xfId="0" applyNumberFormat="1" applyFill="1" applyBorder="1"/>
    <xf numFmtId="14" fontId="0" fillId="0" borderId="1" xfId="0" applyNumberFormat="1" applyBorder="1"/>
    <xf numFmtId="14" fontId="0" fillId="8" borderId="1" xfId="0" applyNumberFormat="1" applyFill="1" applyBorder="1"/>
    <xf numFmtId="164" fontId="0" fillId="3" borderId="1" xfId="1" applyNumberFormat="1" applyFont="1" applyFill="1" applyBorder="1"/>
    <xf numFmtId="164" fontId="0" fillId="8" borderId="1" xfId="1" applyNumberFormat="1" applyFont="1" applyFill="1" applyBorder="1"/>
    <xf numFmtId="164" fontId="0" fillId="8" borderId="4" xfId="1" applyNumberFormat="1" applyFont="1" applyFill="1" applyBorder="1"/>
    <xf numFmtId="164" fontId="0" fillId="6" borderId="1" xfId="1" applyNumberFormat="1" applyFont="1" applyFill="1" applyBorder="1"/>
    <xf numFmtId="164" fontId="0" fillId="8" borderId="1" xfId="0" applyNumberFormat="1" applyFill="1" applyBorder="1"/>
    <xf numFmtId="164" fontId="0" fillId="8" borderId="4" xfId="0" applyNumberFormat="1" applyFill="1" applyBorder="1"/>
    <xf numFmtId="164" fontId="0" fillId="2" borderId="1" xfId="0" applyNumberFormat="1" applyFill="1" applyBorder="1"/>
    <xf numFmtId="165" fontId="0" fillId="8" borderId="1" xfId="2" applyNumberFormat="1" applyFont="1" applyFill="1" applyBorder="1"/>
    <xf numFmtId="165" fontId="0" fillId="2" borderId="1" xfId="0" applyNumberFormat="1" applyFill="1" applyBorder="1"/>
    <xf numFmtId="164" fontId="0" fillId="0" borderId="0" xfId="0" applyNumberFormat="1"/>
    <xf numFmtId="0" fontId="0" fillId="0" borderId="1" xfId="0" applyBorder="1"/>
    <xf numFmtId="164" fontId="0" fillId="0" borderId="1" xfId="1" applyNumberFormat="1" applyFont="1" applyBorder="1"/>
    <xf numFmtId="9" fontId="0" fillId="0" borderId="1" xfId="3" applyFont="1" applyBorder="1"/>
    <xf numFmtId="164" fontId="0" fillId="0" borderId="1" xfId="0" applyNumberFormat="1" applyBorder="1"/>
    <xf numFmtId="14" fontId="0" fillId="11" borderId="1" xfId="0" applyNumberFormat="1" applyFill="1" applyBorder="1"/>
    <xf numFmtId="0" fontId="0" fillId="11" borderId="1" xfId="0" applyFill="1" applyBorder="1"/>
    <xf numFmtId="164" fontId="0" fillId="11" borderId="1" xfId="0" applyNumberFormat="1" applyFill="1" applyBorder="1"/>
    <xf numFmtId="9" fontId="0" fillId="11" borderId="1" xfId="3" applyFont="1" applyFill="1" applyBorder="1"/>
    <xf numFmtId="0" fontId="0" fillId="12" borderId="1" xfId="0" applyFill="1" applyBorder="1"/>
    <xf numFmtId="164" fontId="0" fillId="12" borderId="1" xfId="1" applyNumberFormat="1" applyFont="1" applyFill="1" applyBorder="1"/>
    <xf numFmtId="164" fontId="0" fillId="6" borderId="4" xfId="1" applyNumberFormat="1" applyFont="1" applyFill="1" applyBorder="1"/>
    <xf numFmtId="164" fontId="0" fillId="6" borderId="1" xfId="0" applyNumberFormat="1" applyFill="1" applyBorder="1"/>
    <xf numFmtId="164" fontId="0" fillId="6" borderId="4" xfId="0" applyNumberFormat="1" applyFill="1" applyBorder="1"/>
    <xf numFmtId="14" fontId="0" fillId="0" borderId="0" xfId="0" applyNumberFormat="1" applyBorder="1"/>
    <xf numFmtId="0" fontId="0" fillId="0" borderId="0" xfId="0" applyBorder="1"/>
    <xf numFmtId="164" fontId="0" fillId="0" borderId="0" xfId="0" applyNumberFormat="1" applyBorder="1"/>
    <xf numFmtId="9" fontId="0" fillId="0" borderId="0" xfId="3" applyFont="1" applyBorder="1"/>
    <xf numFmtId="164" fontId="0" fillId="0" borderId="0" xfId="1" applyNumberFormat="1" applyFont="1" applyBorder="1"/>
    <xf numFmtId="14" fontId="0" fillId="16" borderId="1" xfId="0" applyNumberFormat="1" applyFill="1" applyBorder="1"/>
    <xf numFmtId="0" fontId="2" fillId="0" borderId="0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 applyNumberFormat="1"/>
    <xf numFmtId="9" fontId="0" fillId="0" borderId="0" xfId="3" applyFont="1" applyAlignment="1"/>
    <xf numFmtId="9" fontId="0" fillId="0" borderId="0" xfId="3" applyNumberFormat="1" applyFont="1" applyFill="1" applyAlignment="1"/>
    <xf numFmtId="9" fontId="0" fillId="2" borderId="1" xfId="3" applyFont="1" applyFill="1" applyBorder="1"/>
    <xf numFmtId="9" fontId="0" fillId="0" borderId="1" xfId="3" applyFont="1" applyBorder="1" applyAlignment="1"/>
    <xf numFmtId="9" fontId="0" fillId="2" borderId="1" xfId="3" applyNumberFormat="1" applyFont="1" applyFill="1" applyBorder="1" applyAlignment="1"/>
    <xf numFmtId="0" fontId="0" fillId="0" borderId="1" xfId="0" applyBorder="1" applyAlignment="1">
      <alignment horizontal="center"/>
    </xf>
    <xf numFmtId="9" fontId="0" fillId="2" borderId="1" xfId="3" applyNumberFormat="1" applyFont="1" applyFill="1" applyBorder="1"/>
    <xf numFmtId="9" fontId="0" fillId="0" borderId="0" xfId="3" applyNumberFormat="1" applyFo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4" xfId="0" applyBorder="1"/>
    <xf numFmtId="164" fontId="0" fillId="0" borderId="4" xfId="1" applyNumberFormat="1" applyFont="1" applyBorder="1"/>
    <xf numFmtId="164" fontId="0" fillId="11" borderId="4" xfId="0" applyNumberFormat="1" applyFill="1" applyBorder="1"/>
    <xf numFmtId="164" fontId="0" fillId="0" borderId="4" xfId="0" applyNumberFormat="1" applyBorder="1"/>
    <xf numFmtId="164" fontId="0" fillId="0" borderId="2" xfId="1" applyNumberFormat="1" applyFont="1" applyFill="1" applyBorder="1"/>
    <xf numFmtId="0" fontId="0" fillId="0" borderId="2" xfId="0" applyFill="1" applyBorder="1"/>
    <xf numFmtId="164" fontId="0" fillId="0" borderId="2" xfId="0" applyNumberFormat="1" applyFill="1" applyBorder="1"/>
    <xf numFmtId="0" fontId="0" fillId="0" borderId="1" xfId="0" applyFill="1" applyBorder="1"/>
    <xf numFmtId="164" fontId="0" fillId="11" borderId="1" xfId="0" applyNumberFormat="1" applyFill="1" applyBorder="1" applyAlignment="1">
      <alignment horizontal="center"/>
    </xf>
    <xf numFmtId="0" fontId="0" fillId="18" borderId="1" xfId="0" applyFill="1" applyBorder="1"/>
    <xf numFmtId="165" fontId="0" fillId="0" borderId="1" xfId="2" applyNumberFormat="1" applyFont="1" applyBorder="1"/>
    <xf numFmtId="0" fontId="2" fillId="19" borderId="1" xfId="0" applyFont="1" applyFill="1" applyBorder="1"/>
    <xf numFmtId="164" fontId="2" fillId="19" borderId="1" xfId="0" applyNumberFormat="1" applyFont="1" applyFill="1" applyBorder="1"/>
    <xf numFmtId="0" fontId="2" fillId="5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13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19" borderId="1" xfId="0" applyFont="1" applyFill="1" applyBorder="1" applyAlignment="1">
      <alignment horizontal="center"/>
    </xf>
    <xf numFmtId="164" fontId="2" fillId="19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17" borderId="7" xfId="0" applyFont="1" applyFill="1" applyBorder="1" applyAlignment="1">
      <alignment horizontal="center" vertical="center"/>
    </xf>
    <xf numFmtId="0" fontId="2" fillId="17" borderId="8" xfId="0" applyFont="1" applyFill="1" applyBorder="1" applyAlignment="1">
      <alignment horizontal="center" vertical="center"/>
    </xf>
    <xf numFmtId="0" fontId="2" fillId="17" borderId="9" xfId="0" applyFont="1" applyFill="1" applyBorder="1" applyAlignment="1">
      <alignment horizontal="center" vertical="center"/>
    </xf>
    <xf numFmtId="0" fontId="2" fillId="17" borderId="10" xfId="0" applyFont="1" applyFill="1" applyBorder="1" applyAlignment="1">
      <alignment horizontal="center" vertical="center"/>
    </xf>
    <xf numFmtId="0" fontId="2" fillId="17" borderId="3" xfId="0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/>
    </xf>
    <xf numFmtId="0" fontId="0" fillId="20" borderId="0" xfId="0" applyFill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4" borderId="0" xfId="0" applyFill="1"/>
  </cellXfs>
  <cellStyles count="4">
    <cellStyle name="Millares" xfId="2" builtinId="3"/>
    <cellStyle name="Moneda" xfId="1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F1A5ED"/>
      <color rgb="FFCC57DF"/>
      <color rgb="FFC58CF0"/>
      <color rgb="FFDA84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290304</xdr:colOff>
      <xdr:row>12</xdr:row>
      <xdr:rowOff>113057</xdr:rowOff>
    </xdr:from>
    <xdr:to>
      <xdr:col>13</xdr:col>
      <xdr:colOff>642729</xdr:colOff>
      <xdr:row>25</xdr:row>
      <xdr:rowOff>129750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1543" y="2399057"/>
          <a:ext cx="4162425" cy="2493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zoomScale="115" zoomScaleNormal="115" workbookViewId="0">
      <selection activeCell="H24" sqref="H24"/>
    </sheetView>
  </sheetViews>
  <sheetFormatPr baseColWidth="10" defaultRowHeight="15" x14ac:dyDescent="0.25"/>
  <cols>
    <col min="3" max="3" width="12.7109375" customWidth="1"/>
    <col min="5" max="5" width="17" customWidth="1"/>
    <col min="6" max="6" width="14.5703125" customWidth="1"/>
    <col min="9" max="9" width="14.7109375" customWidth="1"/>
    <col min="11" max="11" width="14.42578125" customWidth="1"/>
  </cols>
  <sheetData>
    <row r="1" spans="2:11" x14ac:dyDescent="0.25">
      <c r="C1" s="95" t="s">
        <v>5</v>
      </c>
      <c r="D1" s="95"/>
      <c r="E1" s="95"/>
      <c r="F1" s="95"/>
      <c r="G1" s="96" t="s">
        <v>2</v>
      </c>
      <c r="H1" s="96"/>
      <c r="I1" s="96"/>
      <c r="J1" s="97" t="s">
        <v>12</v>
      </c>
      <c r="K1" s="98"/>
    </row>
    <row r="2" spans="2:11" x14ac:dyDescent="0.25">
      <c r="B2" s="6" t="s">
        <v>0</v>
      </c>
      <c r="C2" s="7" t="s">
        <v>1</v>
      </c>
      <c r="D2" s="7" t="s">
        <v>4</v>
      </c>
      <c r="E2" s="7" t="s">
        <v>3</v>
      </c>
      <c r="F2" s="7" t="s">
        <v>8</v>
      </c>
      <c r="G2" s="8" t="s">
        <v>4</v>
      </c>
      <c r="H2" s="8" t="s">
        <v>9</v>
      </c>
      <c r="I2" s="11" t="s">
        <v>10</v>
      </c>
      <c r="J2" s="15" t="s">
        <v>4</v>
      </c>
      <c r="K2" s="14" t="s">
        <v>10</v>
      </c>
    </row>
    <row r="3" spans="2:11" x14ac:dyDescent="0.25">
      <c r="B3" s="1">
        <v>45413</v>
      </c>
      <c r="C3" s="3" t="s">
        <v>7</v>
      </c>
      <c r="D3" s="3"/>
      <c r="E3" s="5"/>
      <c r="F3" s="5"/>
      <c r="G3" s="4"/>
      <c r="H3" s="4"/>
      <c r="I3" s="12"/>
      <c r="J3" s="2">
        <v>1000</v>
      </c>
      <c r="K3" s="16">
        <f>1000*144</f>
        <v>144000</v>
      </c>
    </row>
    <row r="4" spans="2:11" x14ac:dyDescent="0.25">
      <c r="B4" s="1">
        <v>45417</v>
      </c>
      <c r="C4" s="3" t="s">
        <v>5</v>
      </c>
      <c r="D4" s="19">
        <v>800</v>
      </c>
      <c r="E4" s="5">
        <v>150</v>
      </c>
      <c r="F4" s="5">
        <f>D4*E4</f>
        <v>120000</v>
      </c>
      <c r="G4" s="4"/>
      <c r="H4" s="4"/>
      <c r="I4" s="12"/>
      <c r="J4" s="2">
        <f>J3+D4</f>
        <v>1800</v>
      </c>
      <c r="K4" s="16">
        <f>K3+F4</f>
        <v>264000</v>
      </c>
    </row>
    <row r="5" spans="2:11" x14ac:dyDescent="0.25">
      <c r="B5" s="1">
        <v>45420</v>
      </c>
      <c r="C5" s="3" t="s">
        <v>5</v>
      </c>
      <c r="D5" s="19">
        <v>500</v>
      </c>
      <c r="E5" s="5">
        <v>140</v>
      </c>
      <c r="F5" s="5">
        <f>D5*E5</f>
        <v>70000</v>
      </c>
      <c r="G5" s="4"/>
      <c r="H5" s="4"/>
      <c r="I5" s="12"/>
      <c r="J5" s="2">
        <f>J4+D5</f>
        <v>2300</v>
      </c>
      <c r="K5" s="16">
        <f>K4+F5</f>
        <v>334000</v>
      </c>
    </row>
    <row r="6" spans="2:11" x14ac:dyDescent="0.25">
      <c r="B6" s="1">
        <v>45422</v>
      </c>
      <c r="C6" s="3" t="s">
        <v>6</v>
      </c>
      <c r="D6" s="3"/>
      <c r="E6" s="5"/>
      <c r="F6" s="5"/>
      <c r="G6" s="4">
        <v>500</v>
      </c>
      <c r="H6" s="10">
        <v>140</v>
      </c>
      <c r="I6" s="17">
        <f>H6*G6</f>
        <v>70000</v>
      </c>
      <c r="J6" s="2">
        <f>J5-G6</f>
        <v>1800</v>
      </c>
      <c r="K6" s="16">
        <f>K5-I6</f>
        <v>264000</v>
      </c>
    </row>
    <row r="7" spans="2:11" x14ac:dyDescent="0.25">
      <c r="B7" s="1">
        <v>45422</v>
      </c>
      <c r="C7" s="3" t="s">
        <v>6</v>
      </c>
      <c r="D7" s="3"/>
      <c r="E7" s="5"/>
      <c r="F7" s="5"/>
      <c r="G7" s="4">
        <v>800</v>
      </c>
      <c r="H7" s="10">
        <v>150</v>
      </c>
      <c r="I7" s="17">
        <f>G7*H7</f>
        <v>120000</v>
      </c>
      <c r="J7" s="2">
        <f>J6-G7</f>
        <v>1000</v>
      </c>
      <c r="K7" s="16">
        <f>K6-I7</f>
        <v>144000</v>
      </c>
    </row>
    <row r="8" spans="2:11" x14ac:dyDescent="0.25">
      <c r="B8" s="1">
        <v>45422</v>
      </c>
      <c r="C8" s="3" t="s">
        <v>6</v>
      </c>
      <c r="D8" s="3"/>
      <c r="E8" s="5"/>
      <c r="F8" s="5">
        <f t="shared" ref="F8:F17" si="0">D8*E8</f>
        <v>0</v>
      </c>
      <c r="G8" s="4">
        <v>200</v>
      </c>
      <c r="H8" s="10">
        <v>144</v>
      </c>
      <c r="I8" s="13">
        <f>G8*H8</f>
        <v>28800</v>
      </c>
      <c r="J8" s="2">
        <f>J7-G8</f>
        <v>800</v>
      </c>
      <c r="K8" s="16">
        <f>K7-I8</f>
        <v>115200</v>
      </c>
    </row>
    <row r="9" spans="2:11" x14ac:dyDescent="0.25">
      <c r="B9" s="1">
        <v>45427</v>
      </c>
      <c r="C9" s="3" t="s">
        <v>5</v>
      </c>
      <c r="D9" s="3">
        <v>1500</v>
      </c>
      <c r="E9" s="5">
        <v>155</v>
      </c>
      <c r="F9" s="5">
        <f t="shared" si="0"/>
        <v>232500</v>
      </c>
      <c r="G9" s="4"/>
      <c r="H9" s="10"/>
      <c r="I9" s="12"/>
      <c r="J9" s="2">
        <f>J8+D9</f>
        <v>2300</v>
      </c>
      <c r="K9" s="16">
        <f>K8+F9</f>
        <v>347700</v>
      </c>
    </row>
    <row r="10" spans="2:11" x14ac:dyDescent="0.25">
      <c r="B10" s="1">
        <v>45430</v>
      </c>
      <c r="C10" s="3" t="s">
        <v>6</v>
      </c>
      <c r="D10" s="3"/>
      <c r="E10" s="5"/>
      <c r="F10" s="5">
        <f t="shared" si="0"/>
        <v>0</v>
      </c>
      <c r="G10" s="4">
        <v>1200</v>
      </c>
      <c r="H10" s="10">
        <v>155</v>
      </c>
      <c r="I10" s="12">
        <f>G10*H10</f>
        <v>186000</v>
      </c>
      <c r="J10" s="2">
        <f>J9-G10</f>
        <v>1100</v>
      </c>
      <c r="K10" s="16">
        <f>K9-I10</f>
        <v>161700</v>
      </c>
    </row>
    <row r="11" spans="2:11" x14ac:dyDescent="0.25">
      <c r="B11" s="1">
        <v>45432</v>
      </c>
      <c r="C11" s="3" t="s">
        <v>5</v>
      </c>
      <c r="D11" s="3">
        <v>500</v>
      </c>
      <c r="E11" s="5">
        <v>160</v>
      </c>
      <c r="F11" s="5">
        <f t="shared" si="0"/>
        <v>80000</v>
      </c>
      <c r="G11" s="4"/>
      <c r="H11" s="10"/>
      <c r="I11" s="12"/>
      <c r="J11" s="2">
        <f>J10+D11</f>
        <v>1600</v>
      </c>
      <c r="K11" s="16">
        <f>K10+F11</f>
        <v>241700</v>
      </c>
    </row>
    <row r="12" spans="2:11" x14ac:dyDescent="0.25">
      <c r="B12" s="1">
        <v>45436</v>
      </c>
      <c r="C12" s="3" t="s">
        <v>5</v>
      </c>
      <c r="D12" s="3">
        <v>700</v>
      </c>
      <c r="E12" s="5">
        <v>170</v>
      </c>
      <c r="F12" s="5">
        <f t="shared" si="0"/>
        <v>119000</v>
      </c>
      <c r="G12" s="4"/>
      <c r="H12" s="10"/>
      <c r="I12" s="12"/>
      <c r="J12" s="2">
        <f>J11+D12</f>
        <v>2300</v>
      </c>
      <c r="K12" s="16">
        <f>K11+F12</f>
        <v>360700</v>
      </c>
    </row>
    <row r="13" spans="2:11" x14ac:dyDescent="0.25">
      <c r="B13" s="1"/>
      <c r="C13" s="3" t="s">
        <v>6</v>
      </c>
      <c r="D13" s="3"/>
      <c r="E13" s="5"/>
      <c r="F13" s="5"/>
      <c r="G13" s="4">
        <v>700</v>
      </c>
      <c r="H13" s="10">
        <v>170</v>
      </c>
      <c r="I13" s="13">
        <f>G13*H13</f>
        <v>119000</v>
      </c>
      <c r="J13" s="2">
        <f>J12-G13</f>
        <v>1600</v>
      </c>
      <c r="K13" s="16">
        <f>K12-I13</f>
        <v>241700</v>
      </c>
    </row>
    <row r="14" spans="2:11" x14ac:dyDescent="0.25">
      <c r="B14" s="1"/>
      <c r="C14" s="3" t="s">
        <v>6</v>
      </c>
      <c r="D14" s="3"/>
      <c r="E14" s="5"/>
      <c r="F14" s="5"/>
      <c r="G14" s="4">
        <v>500</v>
      </c>
      <c r="H14" s="10">
        <f>E11</f>
        <v>160</v>
      </c>
      <c r="I14" s="13">
        <f>G14*H14</f>
        <v>80000</v>
      </c>
      <c r="J14" s="2">
        <f>J13-G14</f>
        <v>1100</v>
      </c>
      <c r="K14" s="16">
        <f>K13-I14</f>
        <v>161700</v>
      </c>
    </row>
    <row r="15" spans="2:11" x14ac:dyDescent="0.25">
      <c r="B15" s="1">
        <v>45437</v>
      </c>
      <c r="C15" s="3" t="s">
        <v>6</v>
      </c>
      <c r="D15" s="3"/>
      <c r="E15" s="5"/>
      <c r="F15" s="5">
        <f t="shared" si="0"/>
        <v>0</v>
      </c>
      <c r="G15" s="4">
        <v>150</v>
      </c>
      <c r="H15" s="10">
        <v>155</v>
      </c>
      <c r="I15" s="12">
        <f>G15*H15</f>
        <v>23250</v>
      </c>
      <c r="J15" s="2">
        <f>J14-G15</f>
        <v>950</v>
      </c>
      <c r="K15" s="16">
        <f>K14-I15</f>
        <v>138450</v>
      </c>
    </row>
    <row r="16" spans="2:11" x14ac:dyDescent="0.25">
      <c r="B16" s="1">
        <v>45438</v>
      </c>
      <c r="C16" s="3" t="s">
        <v>5</v>
      </c>
      <c r="D16" s="3">
        <v>300</v>
      </c>
      <c r="E16" s="5">
        <v>120</v>
      </c>
      <c r="F16" s="5">
        <f t="shared" si="0"/>
        <v>36000</v>
      </c>
      <c r="G16" s="4"/>
      <c r="H16" s="4"/>
      <c r="I16" s="12"/>
      <c r="J16" s="2">
        <f>J15+D16</f>
        <v>1250</v>
      </c>
      <c r="K16" s="16">
        <f>K15+F16</f>
        <v>174450</v>
      </c>
    </row>
    <row r="17" spans="2:11" x14ac:dyDescent="0.25">
      <c r="B17" s="1">
        <v>45440</v>
      </c>
      <c r="C17" s="3" t="s">
        <v>5</v>
      </c>
      <c r="D17" s="3">
        <v>400</v>
      </c>
      <c r="E17" s="5">
        <v>130</v>
      </c>
      <c r="F17" s="5">
        <f t="shared" si="0"/>
        <v>52000</v>
      </c>
      <c r="G17" s="4"/>
      <c r="H17" s="4"/>
      <c r="I17" s="12"/>
      <c r="J17" s="2">
        <f>J16+D17</f>
        <v>1650</v>
      </c>
      <c r="K17" s="16">
        <f>K16+F17</f>
        <v>226450</v>
      </c>
    </row>
    <row r="18" spans="2:11" x14ac:dyDescent="0.25">
      <c r="B18" s="1"/>
      <c r="C18" s="3" t="s">
        <v>6</v>
      </c>
      <c r="D18" s="3"/>
      <c r="E18" s="5"/>
      <c r="F18" s="5"/>
      <c r="G18" s="4">
        <v>400</v>
      </c>
      <c r="H18" s="18">
        <f>E17</f>
        <v>130</v>
      </c>
      <c r="I18" s="13">
        <f>G18*H18</f>
        <v>52000</v>
      </c>
      <c r="J18" s="2">
        <f>J17-G18</f>
        <v>1250</v>
      </c>
      <c r="K18" s="16">
        <f>K17-I18</f>
        <v>174450</v>
      </c>
    </row>
    <row r="19" spans="2:11" x14ac:dyDescent="0.25">
      <c r="B19" s="1"/>
      <c r="C19" s="3" t="s">
        <v>6</v>
      </c>
      <c r="D19" s="3"/>
      <c r="E19" s="5"/>
      <c r="F19" s="5"/>
      <c r="G19" s="4">
        <v>300</v>
      </c>
      <c r="H19" s="18">
        <f>E16</f>
        <v>120</v>
      </c>
      <c r="I19" s="13">
        <f>G19*H19</f>
        <v>36000</v>
      </c>
      <c r="J19" s="2">
        <f>J18-G19</f>
        <v>950</v>
      </c>
      <c r="K19" s="16">
        <f>K18-I19</f>
        <v>138450</v>
      </c>
    </row>
    <row r="20" spans="2:11" x14ac:dyDescent="0.25">
      <c r="B20" s="1"/>
      <c r="C20" s="3" t="s">
        <v>6</v>
      </c>
      <c r="D20" s="3"/>
      <c r="E20" s="5"/>
      <c r="F20" s="5"/>
      <c r="G20" s="4">
        <v>150</v>
      </c>
      <c r="H20" s="18">
        <v>155</v>
      </c>
      <c r="I20" s="13">
        <f>H20*G20</f>
        <v>23250</v>
      </c>
      <c r="J20" s="2">
        <f>J19-G20</f>
        <v>800</v>
      </c>
      <c r="K20" s="16">
        <f>K19-I20</f>
        <v>115200</v>
      </c>
    </row>
    <row r="21" spans="2:11" x14ac:dyDescent="0.25">
      <c r="B21" s="1">
        <v>45442</v>
      </c>
      <c r="C21" s="3" t="s">
        <v>6</v>
      </c>
      <c r="D21" s="3"/>
      <c r="E21" s="5"/>
      <c r="F21" s="3"/>
      <c r="G21" s="4">
        <v>550</v>
      </c>
      <c r="H21" s="18">
        <v>144</v>
      </c>
      <c r="I21" s="13">
        <f>G21*H21</f>
        <v>79200</v>
      </c>
      <c r="J21" s="2">
        <f>J20-G21</f>
        <v>250</v>
      </c>
      <c r="K21" s="16">
        <f>K20-I21</f>
        <v>36000</v>
      </c>
    </row>
    <row r="22" spans="2:11" x14ac:dyDescent="0.25">
      <c r="E22" s="9"/>
    </row>
    <row r="23" spans="2:11" x14ac:dyDescent="0.25">
      <c r="D23" s="1"/>
      <c r="E23" s="9"/>
    </row>
  </sheetData>
  <mergeCells count="3">
    <mergeCell ref="C1:F1"/>
    <mergeCell ref="G1:I1"/>
    <mergeCell ref="J1:K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zoomScale="115" zoomScaleNormal="115" workbookViewId="0">
      <selection activeCell="E22" sqref="E22"/>
    </sheetView>
  </sheetViews>
  <sheetFormatPr baseColWidth="10" defaultRowHeight="15" x14ac:dyDescent="0.25"/>
  <cols>
    <col min="3" max="3" width="12.7109375" customWidth="1"/>
    <col min="5" max="5" width="17" customWidth="1"/>
    <col min="6" max="6" width="14.5703125" customWidth="1"/>
    <col min="9" max="9" width="14.7109375" customWidth="1"/>
    <col min="11" max="11" width="14.42578125" customWidth="1"/>
  </cols>
  <sheetData>
    <row r="1" spans="2:11" x14ac:dyDescent="0.25">
      <c r="C1" s="95" t="s">
        <v>5</v>
      </c>
      <c r="D1" s="95"/>
      <c r="E1" s="95"/>
      <c r="F1" s="95"/>
      <c r="G1" s="96" t="s">
        <v>2</v>
      </c>
      <c r="H1" s="96"/>
      <c r="I1" s="96"/>
      <c r="J1" s="97" t="s">
        <v>11</v>
      </c>
      <c r="K1" s="98"/>
    </row>
    <row r="2" spans="2:11" x14ac:dyDescent="0.25">
      <c r="B2" s="6" t="s">
        <v>0</v>
      </c>
      <c r="C2" s="7" t="s">
        <v>1</v>
      </c>
      <c r="D2" s="7" t="s">
        <v>4</v>
      </c>
      <c r="E2" s="7" t="s">
        <v>3</v>
      </c>
      <c r="F2" s="7" t="s">
        <v>8</v>
      </c>
      <c r="G2" s="8" t="s">
        <v>4</v>
      </c>
      <c r="H2" s="8" t="s">
        <v>9</v>
      </c>
      <c r="I2" s="11" t="s">
        <v>10</v>
      </c>
      <c r="J2" s="15" t="s">
        <v>4</v>
      </c>
      <c r="K2" s="14" t="s">
        <v>10</v>
      </c>
    </row>
    <row r="3" spans="2:11" x14ac:dyDescent="0.25">
      <c r="B3" s="1">
        <v>45413</v>
      </c>
      <c r="C3" s="3" t="s">
        <v>7</v>
      </c>
      <c r="D3" s="3">
        <v>1000</v>
      </c>
      <c r="E3" s="5">
        <v>144</v>
      </c>
      <c r="F3" s="5">
        <f>D3*E3</f>
        <v>144000</v>
      </c>
      <c r="G3" s="4"/>
      <c r="H3" s="4"/>
      <c r="I3" s="12"/>
      <c r="J3" s="2">
        <f>D3</f>
        <v>1000</v>
      </c>
      <c r="K3" s="16">
        <f>F3</f>
        <v>144000</v>
      </c>
    </row>
    <row r="4" spans="2:11" x14ac:dyDescent="0.25">
      <c r="B4" s="1">
        <v>45417</v>
      </c>
      <c r="C4" s="3" t="s">
        <v>5</v>
      </c>
      <c r="D4" s="3">
        <v>800</v>
      </c>
      <c r="E4" s="5">
        <v>150</v>
      </c>
      <c r="F4" s="5">
        <f>D4*E4</f>
        <v>120000</v>
      </c>
      <c r="G4" s="4"/>
      <c r="H4" s="4"/>
      <c r="I4" s="12"/>
      <c r="J4" s="2">
        <f>J3+D4</f>
        <v>1800</v>
      </c>
      <c r="K4" s="16">
        <f>K3+F4</f>
        <v>264000</v>
      </c>
    </row>
    <row r="5" spans="2:11" x14ac:dyDescent="0.25">
      <c r="B5" s="1">
        <v>45420</v>
      </c>
      <c r="C5" s="3" t="s">
        <v>5</v>
      </c>
      <c r="D5" s="3">
        <v>500</v>
      </c>
      <c r="E5" s="5">
        <v>140</v>
      </c>
      <c r="F5" s="5">
        <f>D5*E5</f>
        <v>70000</v>
      </c>
      <c r="G5" s="4"/>
      <c r="H5" s="4"/>
      <c r="I5" s="12"/>
      <c r="J5" s="2">
        <f>J4+D5</f>
        <v>2300</v>
      </c>
      <c r="K5" s="16">
        <f>K4+F5</f>
        <v>334000</v>
      </c>
    </row>
    <row r="6" spans="2:11" x14ac:dyDescent="0.25">
      <c r="B6" s="1">
        <v>45422</v>
      </c>
      <c r="C6" s="3" t="s">
        <v>6</v>
      </c>
      <c r="D6" s="3"/>
      <c r="E6" s="5"/>
      <c r="F6" s="5"/>
      <c r="G6" s="4">
        <v>1000</v>
      </c>
      <c r="H6" s="10">
        <v>144</v>
      </c>
      <c r="I6" s="17">
        <f>H6*G6</f>
        <v>144000</v>
      </c>
      <c r="J6" s="2">
        <f>J5-G6</f>
        <v>1300</v>
      </c>
      <c r="K6" s="16">
        <f>K5-I6</f>
        <v>190000</v>
      </c>
    </row>
    <row r="7" spans="2:11" x14ac:dyDescent="0.25">
      <c r="B7" s="1">
        <v>45422</v>
      </c>
      <c r="C7" s="3" t="s">
        <v>6</v>
      </c>
      <c r="D7" s="3"/>
      <c r="E7" s="5"/>
      <c r="F7" s="5"/>
      <c r="G7" s="4">
        <v>500</v>
      </c>
      <c r="H7" s="10">
        <v>150</v>
      </c>
      <c r="I7" s="17">
        <f>G7*H7</f>
        <v>75000</v>
      </c>
      <c r="J7" s="2">
        <f>J6-G7</f>
        <v>800</v>
      </c>
      <c r="K7" s="16">
        <f>K6-I7</f>
        <v>115000</v>
      </c>
    </row>
    <row r="8" spans="2:11" x14ac:dyDescent="0.25">
      <c r="B8" s="1">
        <v>45427</v>
      </c>
      <c r="C8" s="3" t="s">
        <v>5</v>
      </c>
      <c r="D8" s="3">
        <v>1500</v>
      </c>
      <c r="E8" s="5">
        <v>155</v>
      </c>
      <c r="F8" s="5">
        <f t="shared" ref="F8:F17" si="0">D8*E8</f>
        <v>232500</v>
      </c>
      <c r="G8" s="4"/>
      <c r="H8" s="10"/>
      <c r="I8" s="12"/>
      <c r="J8" s="2">
        <f>J7+D8</f>
        <v>2300</v>
      </c>
      <c r="K8" s="16">
        <f>K7+F8</f>
        <v>347500</v>
      </c>
    </row>
    <row r="9" spans="2:11" x14ac:dyDescent="0.25">
      <c r="B9" s="1"/>
      <c r="C9" s="3"/>
      <c r="D9" s="3"/>
      <c r="E9" s="5"/>
      <c r="F9" s="5"/>
      <c r="G9" s="4">
        <v>300</v>
      </c>
      <c r="H9" s="10">
        <v>150</v>
      </c>
      <c r="I9" s="13">
        <f>G9*H9</f>
        <v>45000</v>
      </c>
      <c r="J9" s="2">
        <f>J8-G9</f>
        <v>2000</v>
      </c>
      <c r="K9" s="16">
        <f>K8-I9</f>
        <v>302500</v>
      </c>
    </row>
    <row r="10" spans="2:11" x14ac:dyDescent="0.25">
      <c r="B10" s="1"/>
      <c r="C10" s="3"/>
      <c r="D10" s="3"/>
      <c r="E10" s="5"/>
      <c r="F10" s="5"/>
      <c r="G10" s="4">
        <v>500</v>
      </c>
      <c r="H10" s="10">
        <v>140</v>
      </c>
      <c r="I10" s="13">
        <f>G10*H10</f>
        <v>70000</v>
      </c>
      <c r="J10" s="2">
        <f>J9-G10</f>
        <v>1500</v>
      </c>
      <c r="K10" s="16">
        <f>K9-I10</f>
        <v>232500</v>
      </c>
    </row>
    <row r="11" spans="2:11" x14ac:dyDescent="0.25">
      <c r="B11" s="1">
        <v>45430</v>
      </c>
      <c r="C11" s="3" t="s">
        <v>6</v>
      </c>
      <c r="D11" s="3"/>
      <c r="E11" s="5"/>
      <c r="F11" s="5">
        <f t="shared" si="0"/>
        <v>0</v>
      </c>
      <c r="G11" s="4">
        <v>400</v>
      </c>
      <c r="H11" s="10">
        <v>155</v>
      </c>
      <c r="I11" s="13">
        <f>G11*H11</f>
        <v>62000</v>
      </c>
      <c r="J11" s="2">
        <f>J10-G11</f>
        <v>1100</v>
      </c>
      <c r="K11" s="16">
        <f>K10-I11</f>
        <v>170500</v>
      </c>
    </row>
    <row r="12" spans="2:11" x14ac:dyDescent="0.25">
      <c r="B12" s="1">
        <v>45432</v>
      </c>
      <c r="C12" s="3" t="s">
        <v>5</v>
      </c>
      <c r="D12" s="3">
        <v>500</v>
      </c>
      <c r="E12" s="5">
        <v>160</v>
      </c>
      <c r="F12" s="5">
        <f t="shared" si="0"/>
        <v>80000</v>
      </c>
      <c r="G12" s="4"/>
      <c r="H12" s="10"/>
      <c r="I12" s="12"/>
      <c r="J12" s="2">
        <f>J11+D12</f>
        <v>1600</v>
      </c>
      <c r="K12" s="16">
        <f>K11+F12</f>
        <v>250500</v>
      </c>
    </row>
    <row r="13" spans="2:11" x14ac:dyDescent="0.25">
      <c r="B13" s="1">
        <v>45436</v>
      </c>
      <c r="C13" s="3" t="s">
        <v>5</v>
      </c>
      <c r="D13" s="3">
        <v>700</v>
      </c>
      <c r="E13" s="5">
        <v>170</v>
      </c>
      <c r="F13" s="5">
        <f t="shared" si="0"/>
        <v>119000</v>
      </c>
      <c r="G13" s="4"/>
      <c r="H13" s="10"/>
      <c r="I13" s="12"/>
      <c r="J13" s="2">
        <f>J12+D13</f>
        <v>2300</v>
      </c>
      <c r="K13" s="16">
        <f>K12+F13</f>
        <v>369500</v>
      </c>
    </row>
    <row r="14" spans="2:11" x14ac:dyDescent="0.25">
      <c r="B14" s="1"/>
      <c r="C14" s="3" t="s">
        <v>6</v>
      </c>
      <c r="D14" s="3"/>
      <c r="E14" s="5"/>
      <c r="F14" s="5"/>
      <c r="G14" s="4">
        <v>1100</v>
      </c>
      <c r="H14" s="10">
        <v>155</v>
      </c>
      <c r="I14" s="13">
        <f>G14*H14</f>
        <v>170500</v>
      </c>
      <c r="J14" s="2">
        <f>J13-G14</f>
        <v>1200</v>
      </c>
      <c r="K14" s="16">
        <f>K13-I14</f>
        <v>199000</v>
      </c>
    </row>
    <row r="15" spans="2:11" x14ac:dyDescent="0.25">
      <c r="B15" s="1"/>
      <c r="C15" s="3" t="s">
        <v>6</v>
      </c>
      <c r="D15" s="3"/>
      <c r="E15" s="5"/>
      <c r="F15" s="5"/>
      <c r="G15" s="4">
        <v>250</v>
      </c>
      <c r="H15" s="10">
        <f>E12</f>
        <v>160</v>
      </c>
      <c r="I15" s="13">
        <f>G15*H15</f>
        <v>40000</v>
      </c>
      <c r="J15" s="2">
        <f>J14-G15</f>
        <v>950</v>
      </c>
      <c r="K15" s="16">
        <f>K14-I15</f>
        <v>159000</v>
      </c>
    </row>
    <row r="16" spans="2:11" x14ac:dyDescent="0.25">
      <c r="B16" s="1">
        <v>45438</v>
      </c>
      <c r="C16" s="3" t="s">
        <v>5</v>
      </c>
      <c r="D16" s="3">
        <v>300</v>
      </c>
      <c r="E16" s="5">
        <v>120</v>
      </c>
      <c r="F16" s="5">
        <f t="shared" si="0"/>
        <v>36000</v>
      </c>
      <c r="G16" s="4"/>
      <c r="H16" s="4"/>
      <c r="I16" s="12"/>
      <c r="J16" s="2">
        <f>J15+D16</f>
        <v>1250</v>
      </c>
      <c r="K16" s="16">
        <f>K15+F16</f>
        <v>195000</v>
      </c>
    </row>
    <row r="17" spans="2:11" x14ac:dyDescent="0.25">
      <c r="B17" s="1">
        <v>45440</v>
      </c>
      <c r="C17" s="3" t="s">
        <v>5</v>
      </c>
      <c r="D17" s="3">
        <v>400</v>
      </c>
      <c r="E17" s="5">
        <v>130</v>
      </c>
      <c r="F17" s="5">
        <f t="shared" si="0"/>
        <v>52000</v>
      </c>
      <c r="G17" s="4"/>
      <c r="H17" s="4"/>
      <c r="I17" s="12"/>
      <c r="J17" s="2">
        <f>J16+D17</f>
        <v>1650</v>
      </c>
      <c r="K17" s="16">
        <f>K16+F17</f>
        <v>247000</v>
      </c>
    </row>
    <row r="18" spans="2:11" x14ac:dyDescent="0.25">
      <c r="B18" s="1"/>
      <c r="C18" s="3" t="s">
        <v>6</v>
      </c>
      <c r="D18" s="3"/>
      <c r="E18" s="5"/>
      <c r="F18" s="5"/>
      <c r="G18" s="4">
        <v>250</v>
      </c>
      <c r="H18" s="18">
        <v>160</v>
      </c>
      <c r="I18" s="13">
        <f>G18*H18</f>
        <v>40000</v>
      </c>
      <c r="J18" s="2">
        <f>J17-G18</f>
        <v>1400</v>
      </c>
      <c r="K18" s="16">
        <f>K17-I18</f>
        <v>207000</v>
      </c>
    </row>
    <row r="19" spans="2:11" x14ac:dyDescent="0.25">
      <c r="B19" s="1"/>
      <c r="C19" s="3" t="s">
        <v>6</v>
      </c>
      <c r="D19" s="3"/>
      <c r="E19" s="5"/>
      <c r="F19" s="5"/>
      <c r="G19" s="4">
        <v>700</v>
      </c>
      <c r="H19" s="18">
        <v>170</v>
      </c>
      <c r="I19" s="13">
        <f>G19*H19</f>
        <v>119000</v>
      </c>
      <c r="J19" s="2">
        <f>J18-G19</f>
        <v>700</v>
      </c>
      <c r="K19" s="16">
        <f>K18-I19</f>
        <v>88000</v>
      </c>
    </row>
    <row r="20" spans="2:11" x14ac:dyDescent="0.25">
      <c r="B20" s="1">
        <v>45442</v>
      </c>
      <c r="C20" s="3" t="s">
        <v>6</v>
      </c>
      <c r="D20" s="3"/>
      <c r="E20" s="5"/>
      <c r="F20" s="3"/>
      <c r="G20" s="4">
        <v>300</v>
      </c>
      <c r="H20" s="18">
        <v>120</v>
      </c>
      <c r="I20" s="13">
        <f>G20*H20</f>
        <v>36000</v>
      </c>
      <c r="J20" s="2">
        <f>J19-G20</f>
        <v>400</v>
      </c>
      <c r="K20" s="16">
        <f>K19-I20</f>
        <v>52000</v>
      </c>
    </row>
    <row r="21" spans="2:11" x14ac:dyDescent="0.25">
      <c r="B21" s="20"/>
      <c r="C21" s="21"/>
      <c r="D21" s="21"/>
      <c r="E21" s="22"/>
      <c r="F21" s="21"/>
      <c r="G21" s="23">
        <v>150</v>
      </c>
      <c r="H21" s="24">
        <v>130</v>
      </c>
      <c r="I21" s="24">
        <f>G21*H21</f>
        <v>19500</v>
      </c>
      <c r="J21" s="25">
        <f>J20-G21</f>
        <v>250</v>
      </c>
      <c r="K21" s="26">
        <f>K20-I21</f>
        <v>32500</v>
      </c>
    </row>
    <row r="22" spans="2:11" x14ac:dyDescent="0.25">
      <c r="E22" s="9"/>
    </row>
    <row r="23" spans="2:11" s="99" customFormat="1" x14ac:dyDescent="0.25"/>
  </sheetData>
  <mergeCells count="4">
    <mergeCell ref="C1:F1"/>
    <mergeCell ref="G1:I1"/>
    <mergeCell ref="J1:K1"/>
    <mergeCell ref="A23:XFD23"/>
  </mergeCells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zoomScale="115" zoomScaleNormal="115" workbookViewId="0">
      <selection activeCell="I9" sqref="I9"/>
    </sheetView>
  </sheetViews>
  <sheetFormatPr baseColWidth="10" defaultRowHeight="15" x14ac:dyDescent="0.25"/>
  <cols>
    <col min="2" max="2" width="29.140625" bestFit="1" customWidth="1"/>
    <col min="6" max="6" width="12.42578125" customWidth="1"/>
  </cols>
  <sheetData>
    <row r="2" spans="2:12" x14ac:dyDescent="0.25">
      <c r="C2" s="95" t="s">
        <v>5</v>
      </c>
      <c r="D2" s="95"/>
      <c r="E2" s="95"/>
      <c r="F2" s="95"/>
      <c r="G2" s="96" t="s">
        <v>2</v>
      </c>
      <c r="H2" s="96"/>
      <c r="I2" s="96"/>
      <c r="J2" s="97" t="s">
        <v>11</v>
      </c>
      <c r="K2" s="98"/>
      <c r="L2" s="98"/>
    </row>
    <row r="3" spans="2:12" x14ac:dyDescent="0.25">
      <c r="B3" s="30" t="s">
        <v>0</v>
      </c>
      <c r="C3" s="7" t="s">
        <v>1</v>
      </c>
      <c r="D3" s="7" t="s">
        <v>4</v>
      </c>
      <c r="E3" s="7" t="s">
        <v>3</v>
      </c>
      <c r="F3" s="7" t="s">
        <v>8</v>
      </c>
      <c r="G3" s="8" t="s">
        <v>4</v>
      </c>
      <c r="H3" s="8" t="s">
        <v>9</v>
      </c>
      <c r="I3" s="11" t="s">
        <v>10</v>
      </c>
      <c r="J3" s="15" t="s">
        <v>4</v>
      </c>
      <c r="K3" s="15" t="s">
        <v>9</v>
      </c>
      <c r="L3" s="14" t="s">
        <v>10</v>
      </c>
    </row>
    <row r="4" spans="2:12" x14ac:dyDescent="0.25">
      <c r="B4" s="31">
        <v>38777</v>
      </c>
      <c r="C4" s="3" t="s">
        <v>7</v>
      </c>
      <c r="D4" s="3"/>
      <c r="E4" s="5"/>
      <c r="F4" s="5"/>
      <c r="G4" s="4"/>
      <c r="H4" s="4"/>
      <c r="I4" s="12"/>
      <c r="J4" s="2">
        <v>300</v>
      </c>
      <c r="K4" s="16">
        <v>10.199999999999999</v>
      </c>
      <c r="L4" s="16">
        <f>J4*K4</f>
        <v>3060</v>
      </c>
    </row>
    <row r="5" spans="2:12" x14ac:dyDescent="0.25">
      <c r="B5" s="31">
        <v>38778</v>
      </c>
      <c r="C5" s="3" t="s">
        <v>5</v>
      </c>
      <c r="D5" s="3">
        <v>50</v>
      </c>
      <c r="E5" s="5">
        <v>10.8</v>
      </c>
      <c r="F5" s="5">
        <f>D5*E5</f>
        <v>540</v>
      </c>
      <c r="G5" s="4"/>
      <c r="H5" s="4"/>
      <c r="I5" s="12"/>
      <c r="J5" s="2">
        <f>J4+D5</f>
        <v>350</v>
      </c>
      <c r="K5" s="16">
        <f>L5/J5</f>
        <v>10.285714285714286</v>
      </c>
      <c r="L5" s="16">
        <f>L4+F5</f>
        <v>3600</v>
      </c>
    </row>
    <row r="6" spans="2:12" x14ac:dyDescent="0.25">
      <c r="B6" s="31">
        <v>38782</v>
      </c>
      <c r="C6" s="19" t="s">
        <v>6</v>
      </c>
      <c r="D6" s="19"/>
      <c r="E6" s="27"/>
      <c r="F6" s="27"/>
      <c r="G6" s="19">
        <v>100</v>
      </c>
      <c r="H6" s="27">
        <f>K5</f>
        <v>10.285714285714286</v>
      </c>
      <c r="I6" s="29">
        <f>G6*H6</f>
        <v>1028.5714285714287</v>
      </c>
      <c r="J6" s="19">
        <f>J5-G6</f>
        <v>250</v>
      </c>
      <c r="K6" s="28">
        <f>K5</f>
        <v>10.285714285714286</v>
      </c>
      <c r="L6" s="28">
        <f>L5-I6</f>
        <v>2571.4285714285716</v>
      </c>
    </row>
    <row r="7" spans="2:12" x14ac:dyDescent="0.25">
      <c r="B7" s="31">
        <v>38784</v>
      </c>
      <c r="C7" s="19" t="s">
        <v>6</v>
      </c>
      <c r="D7" s="19"/>
      <c r="E7" s="27"/>
      <c r="F7" s="27"/>
      <c r="G7" s="19">
        <v>150</v>
      </c>
      <c r="H7" s="27">
        <f>K5</f>
        <v>10.285714285714286</v>
      </c>
      <c r="I7" s="27">
        <f>G7*H7</f>
        <v>1542.8571428571429</v>
      </c>
      <c r="J7" s="19">
        <f>J6-G7</f>
        <v>100</v>
      </c>
      <c r="K7" s="28">
        <f>K6</f>
        <v>10.285714285714286</v>
      </c>
      <c r="L7" s="28">
        <f>L6-I7</f>
        <v>1028.5714285714287</v>
      </c>
    </row>
    <row r="8" spans="2:12" x14ac:dyDescent="0.25">
      <c r="B8" s="31">
        <v>38790</v>
      </c>
      <c r="C8" s="19" t="s">
        <v>6</v>
      </c>
      <c r="D8" s="19"/>
      <c r="E8" s="27"/>
      <c r="F8" s="27"/>
      <c r="G8" s="19">
        <v>100</v>
      </c>
      <c r="H8" s="27">
        <f>K7</f>
        <v>10.285714285714286</v>
      </c>
      <c r="I8" s="27">
        <f>G8*H8</f>
        <v>1028.5714285714287</v>
      </c>
      <c r="J8" s="19">
        <f>J7-G8</f>
        <v>0</v>
      </c>
      <c r="K8" s="28">
        <f>K7</f>
        <v>10.285714285714286</v>
      </c>
      <c r="L8" s="28">
        <f>L7-I8</f>
        <v>0</v>
      </c>
    </row>
    <row r="9" spans="2:12" x14ac:dyDescent="0.25">
      <c r="B9" s="31">
        <v>38796</v>
      </c>
      <c r="C9" s="3" t="s">
        <v>5</v>
      </c>
      <c r="D9" s="3">
        <v>10</v>
      </c>
      <c r="E9" s="5">
        <v>12.1</v>
      </c>
      <c r="F9" s="5">
        <f>D9*E9</f>
        <v>121</v>
      </c>
      <c r="G9" s="4"/>
      <c r="H9" s="4"/>
      <c r="I9" s="12"/>
      <c r="J9" s="2">
        <f>J8+D9</f>
        <v>10</v>
      </c>
      <c r="K9" s="16">
        <f>L9/J9</f>
        <v>12.1</v>
      </c>
      <c r="L9" s="16">
        <f>L8+F9</f>
        <v>121</v>
      </c>
    </row>
    <row r="10" spans="2:12" x14ac:dyDescent="0.25">
      <c r="B10" s="31">
        <v>38801</v>
      </c>
      <c r="C10" s="3" t="s">
        <v>5</v>
      </c>
      <c r="D10" s="3">
        <v>300</v>
      </c>
      <c r="E10" s="5">
        <v>12.4</v>
      </c>
      <c r="F10" s="5">
        <f>D10*E10</f>
        <v>3720</v>
      </c>
      <c r="G10" s="4"/>
      <c r="H10" s="4"/>
      <c r="I10" s="12"/>
      <c r="J10" s="2">
        <f>J9+D10</f>
        <v>310</v>
      </c>
      <c r="K10" s="16">
        <f>L10/J10</f>
        <v>12.390322580645162</v>
      </c>
      <c r="L10" s="16">
        <f>L9+F10</f>
        <v>3841</v>
      </c>
    </row>
    <row r="11" spans="2:12" x14ac:dyDescent="0.25">
      <c r="B11" s="31">
        <v>38803</v>
      </c>
      <c r="C11" s="19" t="s">
        <v>6</v>
      </c>
      <c r="D11" s="19"/>
      <c r="E11" s="27"/>
      <c r="F11" s="27"/>
      <c r="G11" s="19">
        <v>70</v>
      </c>
      <c r="H11" s="27">
        <f>K10</f>
        <v>12.390322580645162</v>
      </c>
      <c r="I11" s="27">
        <f>G11*H11</f>
        <v>867.32258064516134</v>
      </c>
      <c r="J11" s="19">
        <f>J10-G11</f>
        <v>240</v>
      </c>
      <c r="K11" s="28">
        <f>K10</f>
        <v>12.390322580645162</v>
      </c>
      <c r="L11" s="28">
        <f>L10-I11</f>
        <v>2973.6774193548385</v>
      </c>
    </row>
    <row r="12" spans="2:12" x14ac:dyDescent="0.25">
      <c r="B12" s="31">
        <v>38805</v>
      </c>
      <c r="C12" s="19" t="s">
        <v>6</v>
      </c>
      <c r="D12" s="19"/>
      <c r="E12" s="27"/>
      <c r="F12" s="27"/>
      <c r="G12" s="19">
        <v>100</v>
      </c>
      <c r="H12" s="27">
        <f>K11</f>
        <v>12.390322580645162</v>
      </c>
      <c r="I12" s="27">
        <f>G12*H12</f>
        <v>1239.0322580645161</v>
      </c>
      <c r="J12" s="19">
        <f>J11-G12</f>
        <v>140</v>
      </c>
      <c r="K12" s="28">
        <f>K11</f>
        <v>12.390322580645162</v>
      </c>
      <c r="L12" s="28">
        <f>L11-I12</f>
        <v>1734.6451612903224</v>
      </c>
    </row>
  </sheetData>
  <mergeCells count="3">
    <mergeCell ref="C2:F2"/>
    <mergeCell ref="G2:I2"/>
    <mergeCell ref="J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"/>
  <sheetViews>
    <sheetView zoomScale="145" zoomScaleNormal="145" workbookViewId="0">
      <selection activeCell="K14" sqref="K14"/>
    </sheetView>
  </sheetViews>
  <sheetFormatPr baseColWidth="10" defaultRowHeight="15" x14ac:dyDescent="0.25"/>
  <sheetData>
    <row r="2" spans="2:11" x14ac:dyDescent="0.25">
      <c r="C2" s="95" t="s">
        <v>5</v>
      </c>
      <c r="D2" s="95"/>
      <c r="E2" s="95"/>
      <c r="F2" s="95"/>
      <c r="G2" s="96" t="s">
        <v>2</v>
      </c>
      <c r="H2" s="96"/>
      <c r="I2" s="96"/>
      <c r="J2" s="97" t="s">
        <v>11</v>
      </c>
      <c r="K2" s="98"/>
    </row>
    <row r="3" spans="2:11" x14ac:dyDescent="0.25">
      <c r="B3" s="6" t="s">
        <v>0</v>
      </c>
      <c r="C3" s="7" t="s">
        <v>1</v>
      </c>
      <c r="D3" s="7" t="s">
        <v>4</v>
      </c>
      <c r="E3" s="7" t="s">
        <v>3</v>
      </c>
      <c r="F3" s="7" t="s">
        <v>8</v>
      </c>
      <c r="G3" s="8" t="s">
        <v>4</v>
      </c>
      <c r="H3" s="8" t="s">
        <v>9</v>
      </c>
      <c r="I3" s="11" t="s">
        <v>10</v>
      </c>
      <c r="J3" s="15" t="s">
        <v>4</v>
      </c>
      <c r="K3" s="14" t="s">
        <v>10</v>
      </c>
    </row>
    <row r="4" spans="2:11" x14ac:dyDescent="0.25">
      <c r="B4" s="1">
        <v>38777</v>
      </c>
      <c r="C4" s="3" t="s">
        <v>7</v>
      </c>
      <c r="D4" s="3">
        <v>300</v>
      </c>
      <c r="E4" s="5">
        <v>10.199999999999999</v>
      </c>
      <c r="F4" s="5">
        <f>D4*E4</f>
        <v>3060</v>
      </c>
      <c r="G4" s="4"/>
      <c r="H4" s="4"/>
      <c r="I4" s="12"/>
      <c r="J4" s="2">
        <v>300</v>
      </c>
      <c r="K4" s="16">
        <f>J4*10.2</f>
        <v>3060</v>
      </c>
    </row>
    <row r="5" spans="2:11" x14ac:dyDescent="0.25">
      <c r="B5" s="1">
        <v>38778</v>
      </c>
      <c r="C5" s="3" t="s">
        <v>5</v>
      </c>
      <c r="D5" s="3">
        <v>50</v>
      </c>
      <c r="E5" s="5">
        <v>10.8</v>
      </c>
      <c r="F5" s="5">
        <f>D5*E5</f>
        <v>540</v>
      </c>
      <c r="G5" s="4"/>
      <c r="H5" s="4"/>
      <c r="I5" s="12"/>
      <c r="J5" s="2">
        <f>J4+D5</f>
        <v>350</v>
      </c>
      <c r="K5" s="16">
        <f>K4+F5</f>
        <v>3600</v>
      </c>
    </row>
    <row r="6" spans="2:11" x14ac:dyDescent="0.25">
      <c r="B6" s="32">
        <v>38782</v>
      </c>
      <c r="C6" s="19" t="s">
        <v>6</v>
      </c>
      <c r="D6" s="19"/>
      <c r="E6" s="27"/>
      <c r="F6" s="27"/>
      <c r="G6" s="19">
        <v>100</v>
      </c>
      <c r="H6" s="27">
        <v>10.199999999999999</v>
      </c>
      <c r="I6" s="29">
        <f>G6*H6</f>
        <v>1019.9999999999999</v>
      </c>
      <c r="J6" s="19">
        <f>J5-G6</f>
        <v>250</v>
      </c>
      <c r="K6" s="28">
        <f>K5-I6</f>
        <v>2580</v>
      </c>
    </row>
    <row r="7" spans="2:11" x14ac:dyDescent="0.25">
      <c r="B7" s="32">
        <v>45359</v>
      </c>
      <c r="C7" s="19" t="s">
        <v>6</v>
      </c>
      <c r="D7" s="19"/>
      <c r="E7" s="27"/>
      <c r="F7" s="27"/>
      <c r="G7" s="19">
        <v>150</v>
      </c>
      <c r="H7" s="28">
        <f>E4</f>
        <v>10.199999999999999</v>
      </c>
      <c r="I7" s="33">
        <f>G7*H7</f>
        <v>1530</v>
      </c>
      <c r="J7" s="19">
        <f>J6-G7</f>
        <v>100</v>
      </c>
      <c r="K7" s="28">
        <f>K6-I7</f>
        <v>1050</v>
      </c>
    </row>
    <row r="8" spans="2:11" x14ac:dyDescent="0.25">
      <c r="B8" s="32">
        <v>45364</v>
      </c>
      <c r="C8" s="19" t="s">
        <v>6</v>
      </c>
      <c r="D8" s="19"/>
      <c r="E8" s="27"/>
      <c r="F8" s="27"/>
      <c r="G8" s="19">
        <v>50</v>
      </c>
      <c r="H8" s="27">
        <f>E4</f>
        <v>10.199999999999999</v>
      </c>
      <c r="I8" s="27">
        <f>G8*H8</f>
        <v>509.99999999999994</v>
      </c>
      <c r="J8" s="19">
        <f>J7-G8</f>
        <v>50</v>
      </c>
      <c r="K8" s="28">
        <f>K7-I8</f>
        <v>540</v>
      </c>
    </row>
    <row r="9" spans="2:11" x14ac:dyDescent="0.25">
      <c r="B9" s="32">
        <v>38790</v>
      </c>
      <c r="C9" s="19" t="s">
        <v>6</v>
      </c>
      <c r="D9" s="19"/>
      <c r="E9" s="27"/>
      <c r="F9" s="27"/>
      <c r="G9" s="19">
        <v>50</v>
      </c>
      <c r="H9" s="27">
        <v>10.8</v>
      </c>
      <c r="I9" s="27">
        <f>G9*H9</f>
        <v>540</v>
      </c>
      <c r="J9" s="19">
        <f>J8-G9</f>
        <v>0</v>
      </c>
      <c r="K9" s="28">
        <f>K8-I9</f>
        <v>0</v>
      </c>
    </row>
    <row r="10" spans="2:11" x14ac:dyDescent="0.25">
      <c r="B10" s="1">
        <v>38796</v>
      </c>
      <c r="C10" s="3" t="s">
        <v>5</v>
      </c>
      <c r="D10" s="3">
        <v>10</v>
      </c>
      <c r="E10" s="5">
        <v>12.1</v>
      </c>
      <c r="F10" s="5">
        <f>D10*E10</f>
        <v>121</v>
      </c>
      <c r="G10" s="4"/>
      <c r="H10" s="4"/>
      <c r="I10" s="12"/>
      <c r="J10" s="2">
        <f>J9+D10</f>
        <v>10</v>
      </c>
      <c r="K10" s="16">
        <f>K9+F10</f>
        <v>121</v>
      </c>
    </row>
    <row r="11" spans="2:11" x14ac:dyDescent="0.25">
      <c r="B11" s="1">
        <v>38801</v>
      </c>
      <c r="C11" s="3" t="s">
        <v>5</v>
      </c>
      <c r="D11" s="3">
        <v>300</v>
      </c>
      <c r="E11" s="5">
        <v>12.4</v>
      </c>
      <c r="F11" s="5">
        <f>D11*E11</f>
        <v>3720</v>
      </c>
      <c r="G11" s="4"/>
      <c r="H11" s="4"/>
      <c r="I11" s="12"/>
      <c r="J11" s="2">
        <f>J10+D11</f>
        <v>310</v>
      </c>
      <c r="K11" s="16">
        <f>K10+F11</f>
        <v>3841</v>
      </c>
    </row>
    <row r="12" spans="2:11" x14ac:dyDescent="0.25">
      <c r="B12" s="32">
        <v>38803</v>
      </c>
      <c r="C12" s="19" t="s">
        <v>6</v>
      </c>
      <c r="D12" s="19"/>
      <c r="E12" s="27"/>
      <c r="F12" s="27"/>
      <c r="G12" s="19">
        <v>10</v>
      </c>
      <c r="H12" s="27">
        <f>E10</f>
        <v>12.1</v>
      </c>
      <c r="I12" s="27">
        <f>G12*H12</f>
        <v>121</v>
      </c>
      <c r="J12" s="19">
        <f>J11-G12</f>
        <v>300</v>
      </c>
      <c r="K12" s="28">
        <f>K11-I12</f>
        <v>3720</v>
      </c>
    </row>
    <row r="13" spans="2:11" x14ac:dyDescent="0.25">
      <c r="B13" s="32">
        <v>45380</v>
      </c>
      <c r="C13" s="19" t="s">
        <v>6</v>
      </c>
      <c r="D13" s="19"/>
      <c r="E13" s="27"/>
      <c r="F13" s="27"/>
      <c r="G13" s="19">
        <v>60</v>
      </c>
      <c r="H13" s="27">
        <f>E11</f>
        <v>12.4</v>
      </c>
      <c r="I13" s="27">
        <f>G13*H13</f>
        <v>744</v>
      </c>
      <c r="J13" s="19">
        <f>J12-G13</f>
        <v>240</v>
      </c>
      <c r="K13" s="28">
        <f>K12-I13</f>
        <v>2976</v>
      </c>
    </row>
    <row r="14" spans="2:11" x14ac:dyDescent="0.25">
      <c r="B14" s="32">
        <v>45380</v>
      </c>
      <c r="C14" s="19" t="s">
        <v>6</v>
      </c>
      <c r="D14" s="19"/>
      <c r="E14" s="27"/>
      <c r="F14" s="27"/>
      <c r="G14" s="19">
        <v>100</v>
      </c>
      <c r="H14" s="27">
        <f>E11</f>
        <v>12.4</v>
      </c>
      <c r="I14" s="27">
        <f>G14*H14</f>
        <v>1240</v>
      </c>
      <c r="J14" s="19">
        <f>J13-G14</f>
        <v>140</v>
      </c>
      <c r="K14" s="28">
        <f>K13-I14</f>
        <v>1736</v>
      </c>
    </row>
  </sheetData>
  <mergeCells count="3">
    <mergeCell ref="C2:F2"/>
    <mergeCell ref="G2:I2"/>
    <mergeCell ref="J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"/>
  <sheetViews>
    <sheetView zoomScale="130" zoomScaleNormal="130" workbookViewId="0">
      <selection activeCell="G19" sqref="G19"/>
    </sheetView>
  </sheetViews>
  <sheetFormatPr baseColWidth="10" defaultRowHeight="15" x14ac:dyDescent="0.25"/>
  <cols>
    <col min="1" max="1" width="8.5703125" customWidth="1"/>
    <col min="2" max="2" width="12.42578125" customWidth="1"/>
  </cols>
  <sheetData>
    <row r="2" spans="2:12" x14ac:dyDescent="0.25">
      <c r="C2" s="95" t="s">
        <v>5</v>
      </c>
      <c r="D2" s="95"/>
      <c r="E2" s="95"/>
      <c r="F2" s="95"/>
      <c r="G2" s="96" t="s">
        <v>2</v>
      </c>
      <c r="H2" s="96"/>
      <c r="I2" s="96"/>
      <c r="J2" s="97" t="s">
        <v>11</v>
      </c>
      <c r="K2" s="98"/>
      <c r="L2" s="98"/>
    </row>
    <row r="3" spans="2:12" x14ac:dyDescent="0.25">
      <c r="B3" s="6" t="s">
        <v>0</v>
      </c>
      <c r="C3" s="7" t="s">
        <v>1</v>
      </c>
      <c r="D3" s="7" t="s">
        <v>4</v>
      </c>
      <c r="E3" s="7" t="s">
        <v>3</v>
      </c>
      <c r="F3" s="7" t="s">
        <v>8</v>
      </c>
      <c r="G3" s="8" t="s">
        <v>4</v>
      </c>
      <c r="H3" s="8" t="s">
        <v>9</v>
      </c>
      <c r="I3" s="11" t="s">
        <v>10</v>
      </c>
      <c r="J3" s="15" t="s">
        <v>4</v>
      </c>
      <c r="K3" s="15" t="s">
        <v>9</v>
      </c>
      <c r="L3" s="14" t="s">
        <v>10</v>
      </c>
    </row>
    <row r="4" spans="2:12" x14ac:dyDescent="0.25">
      <c r="B4" s="34">
        <v>45292</v>
      </c>
      <c r="C4" s="3" t="s">
        <v>7</v>
      </c>
      <c r="D4" s="3"/>
      <c r="E4" s="5"/>
      <c r="F4" s="5"/>
      <c r="G4" s="4"/>
      <c r="H4" s="4"/>
      <c r="I4" s="12"/>
      <c r="J4" s="2">
        <v>100</v>
      </c>
      <c r="K4" s="42">
        <v>0.3</v>
      </c>
      <c r="L4" s="42">
        <f>J4*K4</f>
        <v>30</v>
      </c>
    </row>
    <row r="5" spans="2:12" x14ac:dyDescent="0.25">
      <c r="B5" s="34">
        <v>45301</v>
      </c>
      <c r="C5" s="3" t="s">
        <v>5</v>
      </c>
      <c r="D5" s="3">
        <v>200</v>
      </c>
      <c r="E5" s="36">
        <v>0.35</v>
      </c>
      <c r="F5" s="36">
        <f>D5*E5</f>
        <v>70</v>
      </c>
      <c r="G5" s="4"/>
      <c r="H5" s="4"/>
      <c r="I5" s="12"/>
      <c r="J5" s="2">
        <f>J4+D5</f>
        <v>300</v>
      </c>
      <c r="K5" s="42">
        <f>L5/J5</f>
        <v>0.33333333333333331</v>
      </c>
      <c r="L5" s="42">
        <f>L4+F5</f>
        <v>100</v>
      </c>
    </row>
    <row r="6" spans="2:12" x14ac:dyDescent="0.25">
      <c r="B6" s="35">
        <v>45342</v>
      </c>
      <c r="C6" s="19" t="s">
        <v>6</v>
      </c>
      <c r="D6" s="19"/>
      <c r="E6" s="37"/>
      <c r="F6" s="37"/>
      <c r="G6" s="19">
        <v>300</v>
      </c>
      <c r="H6" s="37">
        <f>K5</f>
        <v>0.33333333333333331</v>
      </c>
      <c r="I6" s="38">
        <f>G6*H6</f>
        <v>100</v>
      </c>
      <c r="J6" s="19">
        <f>J5-G6</f>
        <v>0</v>
      </c>
      <c r="K6" s="40">
        <f>K5</f>
        <v>0.33333333333333331</v>
      </c>
      <c r="L6" s="40">
        <f>L5-I6</f>
        <v>0</v>
      </c>
    </row>
    <row r="7" spans="2:12" x14ac:dyDescent="0.25">
      <c r="B7" s="34">
        <v>45349</v>
      </c>
      <c r="C7" s="3" t="s">
        <v>5</v>
      </c>
      <c r="D7" s="3">
        <v>200</v>
      </c>
      <c r="E7" s="36">
        <v>0.38</v>
      </c>
      <c r="F7" s="36">
        <f>D7*E7</f>
        <v>76</v>
      </c>
      <c r="G7" s="4"/>
      <c r="H7" s="39"/>
      <c r="I7" s="39"/>
      <c r="J7" s="2">
        <f>J6+D7</f>
        <v>200</v>
      </c>
      <c r="K7" s="42">
        <f>L7/J7</f>
        <v>0.38</v>
      </c>
      <c r="L7" s="42">
        <f>L6+F7</f>
        <v>76</v>
      </c>
    </row>
    <row r="8" spans="2:12" x14ac:dyDescent="0.25">
      <c r="B8" s="34">
        <v>45366</v>
      </c>
      <c r="C8" s="3" t="s">
        <v>5</v>
      </c>
      <c r="D8" s="3">
        <v>200</v>
      </c>
      <c r="E8" s="36">
        <v>0.4</v>
      </c>
      <c r="F8" s="36">
        <f>D8*E8</f>
        <v>80</v>
      </c>
      <c r="G8" s="4"/>
      <c r="H8" s="39"/>
      <c r="I8" s="39"/>
      <c r="J8" s="2">
        <f>J7+D8</f>
        <v>400</v>
      </c>
      <c r="K8" s="42">
        <f>L8/J8</f>
        <v>0.39</v>
      </c>
      <c r="L8" s="42">
        <f>L7+F8</f>
        <v>156</v>
      </c>
    </row>
    <row r="9" spans="2:12" x14ac:dyDescent="0.25">
      <c r="B9" s="35">
        <v>45369</v>
      </c>
      <c r="C9" s="19" t="s">
        <v>6</v>
      </c>
      <c r="D9" s="19"/>
      <c r="E9" s="37"/>
      <c r="F9" s="37"/>
      <c r="G9" s="19">
        <v>250</v>
      </c>
      <c r="H9" s="40">
        <f>K8</f>
        <v>0.39</v>
      </c>
      <c r="I9" s="41">
        <f>G9*H9</f>
        <v>97.5</v>
      </c>
      <c r="J9" s="19">
        <f>J8-G9</f>
        <v>150</v>
      </c>
      <c r="K9" s="40">
        <f>K8</f>
        <v>0.39</v>
      </c>
      <c r="L9" s="40">
        <f>L8-I9</f>
        <v>58.5</v>
      </c>
    </row>
    <row r="10" spans="2:12" x14ac:dyDescent="0.25">
      <c r="B10" s="35">
        <v>45372</v>
      </c>
      <c r="C10" s="19" t="s">
        <v>6</v>
      </c>
      <c r="D10" s="19"/>
      <c r="E10" s="37"/>
      <c r="F10" s="37"/>
      <c r="G10" s="19">
        <v>120</v>
      </c>
      <c r="H10" s="40">
        <f>K9</f>
        <v>0.39</v>
      </c>
      <c r="I10" s="41">
        <f>G10*H10</f>
        <v>46.800000000000004</v>
      </c>
      <c r="J10" s="43">
        <f>J9-G10</f>
        <v>30</v>
      </c>
      <c r="K10" s="40">
        <f>K9</f>
        <v>0.39</v>
      </c>
      <c r="L10" s="40">
        <f>L9-I10</f>
        <v>11.699999999999996</v>
      </c>
    </row>
    <row r="11" spans="2:12" x14ac:dyDescent="0.25">
      <c r="B11" s="34">
        <v>45373</v>
      </c>
      <c r="C11" s="3" t="s">
        <v>5</v>
      </c>
      <c r="D11" s="3">
        <v>300</v>
      </c>
      <c r="E11" s="36">
        <v>0.37</v>
      </c>
      <c r="F11" s="36">
        <f>D11*E11</f>
        <v>111</v>
      </c>
      <c r="G11" s="4"/>
      <c r="H11" s="10"/>
      <c r="I11" s="10"/>
      <c r="J11" s="44">
        <f>J10+D11</f>
        <v>330</v>
      </c>
      <c r="K11" s="42">
        <f>L11/J11</f>
        <v>0.37181818181818177</v>
      </c>
      <c r="L11" s="42">
        <f>L10+F11</f>
        <v>122.69999999999999</v>
      </c>
    </row>
  </sheetData>
  <mergeCells count="3">
    <mergeCell ref="C2:F2"/>
    <mergeCell ref="G2:I2"/>
    <mergeCell ref="J2: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"/>
  <sheetViews>
    <sheetView zoomScaleNormal="100" workbookViewId="0">
      <selection activeCell="F37" sqref="F37"/>
    </sheetView>
  </sheetViews>
  <sheetFormatPr baseColWidth="10" defaultRowHeight="15" x14ac:dyDescent="0.25"/>
  <sheetData>
    <row r="2" spans="2:11" x14ac:dyDescent="0.25">
      <c r="C2" s="95" t="s">
        <v>5</v>
      </c>
      <c r="D2" s="95"/>
      <c r="E2" s="95"/>
      <c r="F2" s="95"/>
      <c r="G2" s="96" t="s">
        <v>2</v>
      </c>
      <c r="H2" s="96"/>
      <c r="I2" s="96"/>
      <c r="J2" s="97" t="s">
        <v>11</v>
      </c>
      <c r="K2" s="98"/>
    </row>
    <row r="3" spans="2:11" x14ac:dyDescent="0.25">
      <c r="B3" s="6" t="s">
        <v>0</v>
      </c>
      <c r="C3" s="7" t="s">
        <v>1</v>
      </c>
      <c r="D3" s="7" t="s">
        <v>4</v>
      </c>
      <c r="E3" s="7" t="s">
        <v>3</v>
      </c>
      <c r="F3" s="7" t="s">
        <v>8</v>
      </c>
      <c r="G3" s="8" t="s">
        <v>4</v>
      </c>
      <c r="H3" s="8" t="s">
        <v>9</v>
      </c>
      <c r="I3" s="11" t="s">
        <v>10</v>
      </c>
      <c r="J3" s="15" t="s">
        <v>4</v>
      </c>
      <c r="K3" s="14" t="s">
        <v>10</v>
      </c>
    </row>
    <row r="4" spans="2:11" x14ac:dyDescent="0.25">
      <c r="B4" s="34">
        <v>45292</v>
      </c>
      <c r="C4" s="3" t="s">
        <v>7</v>
      </c>
      <c r="D4" s="3"/>
      <c r="E4" s="5"/>
      <c r="F4" s="5"/>
      <c r="G4" s="4"/>
      <c r="H4" s="4"/>
      <c r="I4" s="12"/>
      <c r="J4" s="2">
        <v>100</v>
      </c>
      <c r="K4" s="42">
        <f>J4*0.3</f>
        <v>30</v>
      </c>
    </row>
    <row r="5" spans="2:11" x14ac:dyDescent="0.25">
      <c r="B5" s="34">
        <v>45301</v>
      </c>
      <c r="C5" s="3" t="s">
        <v>5</v>
      </c>
      <c r="D5" s="3">
        <v>200</v>
      </c>
      <c r="E5" s="36">
        <v>0.35</v>
      </c>
      <c r="F5" s="36">
        <f>D5*E5</f>
        <v>70</v>
      </c>
      <c r="G5" s="4"/>
      <c r="H5" s="4"/>
      <c r="I5" s="12"/>
      <c r="J5" s="2">
        <f>J4+D5</f>
        <v>300</v>
      </c>
      <c r="K5" s="42">
        <f>K4+F5</f>
        <v>100</v>
      </c>
    </row>
    <row r="6" spans="2:11" x14ac:dyDescent="0.25">
      <c r="B6" s="35">
        <v>45342</v>
      </c>
      <c r="C6" s="19" t="s">
        <v>6</v>
      </c>
      <c r="D6" s="19"/>
      <c r="E6" s="37"/>
      <c r="F6" s="37"/>
      <c r="G6" s="19">
        <v>100</v>
      </c>
      <c r="H6" s="40">
        <v>0.3</v>
      </c>
      <c r="I6" s="41">
        <f>G6*H6</f>
        <v>30</v>
      </c>
      <c r="J6" s="19">
        <f>J5-G6</f>
        <v>200</v>
      </c>
      <c r="K6" s="40">
        <f>K5-I6</f>
        <v>70</v>
      </c>
    </row>
    <row r="7" spans="2:11" x14ac:dyDescent="0.25">
      <c r="B7" s="35">
        <v>45342</v>
      </c>
      <c r="C7" s="19" t="s">
        <v>6</v>
      </c>
      <c r="D7" s="19"/>
      <c r="E7" s="37"/>
      <c r="F7" s="37"/>
      <c r="G7" s="19">
        <v>200</v>
      </c>
      <c r="H7" s="37">
        <f>E5</f>
        <v>0.35</v>
      </c>
      <c r="I7" s="38">
        <f>G7*H7</f>
        <v>70</v>
      </c>
      <c r="J7" s="19">
        <f>J6-G7</f>
        <v>0</v>
      </c>
      <c r="K7" s="40">
        <f>K6-I7</f>
        <v>0</v>
      </c>
    </row>
    <row r="8" spans="2:11" x14ac:dyDescent="0.25">
      <c r="B8" s="34">
        <v>45349</v>
      </c>
      <c r="C8" s="3" t="s">
        <v>5</v>
      </c>
      <c r="D8" s="3">
        <v>200</v>
      </c>
      <c r="E8" s="36">
        <v>0.38</v>
      </c>
      <c r="F8" s="36">
        <f>D8*E8</f>
        <v>76</v>
      </c>
      <c r="G8" s="4"/>
      <c r="H8" s="39"/>
      <c r="I8" s="39"/>
      <c r="J8" s="2">
        <f>J7+D8</f>
        <v>200</v>
      </c>
      <c r="K8" s="42">
        <f>K7+F8</f>
        <v>76</v>
      </c>
    </row>
    <row r="9" spans="2:11" x14ac:dyDescent="0.25">
      <c r="B9" s="34">
        <v>45366</v>
      </c>
      <c r="C9" s="3" t="s">
        <v>5</v>
      </c>
      <c r="D9" s="3">
        <v>200</v>
      </c>
      <c r="E9" s="36">
        <v>0.4</v>
      </c>
      <c r="F9" s="36">
        <f>D9*E9</f>
        <v>80</v>
      </c>
      <c r="G9" s="4"/>
      <c r="H9" s="39"/>
      <c r="I9" s="39"/>
      <c r="J9" s="2">
        <f>J8+D9</f>
        <v>400</v>
      </c>
      <c r="K9" s="42">
        <f>K8+F9</f>
        <v>156</v>
      </c>
    </row>
    <row r="10" spans="2:11" x14ac:dyDescent="0.25">
      <c r="B10" s="35">
        <v>45369</v>
      </c>
      <c r="C10" s="19" t="s">
        <v>6</v>
      </c>
      <c r="D10" s="19"/>
      <c r="E10" s="37"/>
      <c r="F10" s="37"/>
      <c r="G10" s="19">
        <v>200</v>
      </c>
      <c r="H10" s="37">
        <f>E8</f>
        <v>0.38</v>
      </c>
      <c r="I10" s="38">
        <f>G10*H10</f>
        <v>76</v>
      </c>
      <c r="J10" s="19">
        <f>J9-G10</f>
        <v>200</v>
      </c>
      <c r="K10" s="40">
        <f>K9-I10</f>
        <v>80</v>
      </c>
    </row>
    <row r="11" spans="2:11" x14ac:dyDescent="0.25">
      <c r="B11" s="35">
        <v>45369</v>
      </c>
      <c r="C11" s="19" t="s">
        <v>6</v>
      </c>
      <c r="D11" s="19"/>
      <c r="E11" s="37"/>
      <c r="F11" s="37"/>
      <c r="G11" s="19">
        <v>50</v>
      </c>
      <c r="H11" s="40">
        <f>E9</f>
        <v>0.4</v>
      </c>
      <c r="I11" s="41">
        <f>G11*H11</f>
        <v>20</v>
      </c>
      <c r="J11" s="19">
        <f>J10-G11</f>
        <v>150</v>
      </c>
      <c r="K11" s="40">
        <f>K10-I11</f>
        <v>60</v>
      </c>
    </row>
    <row r="12" spans="2:11" x14ac:dyDescent="0.25">
      <c r="B12" s="35">
        <v>45372</v>
      </c>
      <c r="C12" s="19" t="s">
        <v>6</v>
      </c>
      <c r="D12" s="19"/>
      <c r="E12" s="37"/>
      <c r="F12" s="37"/>
      <c r="G12" s="19">
        <v>120</v>
      </c>
      <c r="H12" s="40">
        <f>E9</f>
        <v>0.4</v>
      </c>
      <c r="I12" s="41">
        <f>G12*H12</f>
        <v>48</v>
      </c>
      <c r="J12" s="43">
        <f>J11-G12</f>
        <v>30</v>
      </c>
      <c r="K12" s="40">
        <f>K11-I12</f>
        <v>12</v>
      </c>
    </row>
    <row r="13" spans="2:11" x14ac:dyDescent="0.25">
      <c r="B13" s="34">
        <v>45373</v>
      </c>
      <c r="C13" s="3" t="s">
        <v>5</v>
      </c>
      <c r="D13" s="3">
        <v>300</v>
      </c>
      <c r="E13" s="36">
        <v>0.37</v>
      </c>
      <c r="F13" s="36">
        <f>D13*E13</f>
        <v>111</v>
      </c>
      <c r="G13" s="4"/>
      <c r="H13" s="10"/>
      <c r="I13" s="10"/>
      <c r="J13" s="44">
        <f>J12+D13</f>
        <v>330</v>
      </c>
      <c r="K13" s="42">
        <f>K12+F13</f>
        <v>123</v>
      </c>
    </row>
  </sheetData>
  <mergeCells count="3">
    <mergeCell ref="C2:F2"/>
    <mergeCell ref="G2:I2"/>
    <mergeCell ref="J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topLeftCell="A37" zoomScale="85" zoomScaleNormal="85" workbookViewId="0">
      <selection activeCell="L19" sqref="L19"/>
    </sheetView>
  </sheetViews>
  <sheetFormatPr baseColWidth="10" defaultRowHeight="15" x14ac:dyDescent="0.25"/>
  <cols>
    <col min="3" max="3" width="12.5703125" customWidth="1"/>
    <col min="4" max="4" width="13.42578125" customWidth="1"/>
    <col min="6" max="6" width="12.5703125" customWidth="1"/>
    <col min="9" max="9" width="12.140625" customWidth="1"/>
    <col min="11" max="11" width="13.42578125" customWidth="1"/>
  </cols>
  <sheetData>
    <row r="1" spans="2:12" ht="15" customHeight="1" x14ac:dyDescent="0.25"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2:12" x14ac:dyDescent="0.25">
      <c r="B2" s="100" t="s">
        <v>19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2:12" x14ac:dyDescent="0.25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2:12" x14ac:dyDescent="0.25">
      <c r="B4" s="101" t="s">
        <v>0</v>
      </c>
      <c r="C4" s="103" t="s">
        <v>5</v>
      </c>
      <c r="D4" s="103"/>
      <c r="E4" s="103"/>
      <c r="F4" s="103"/>
      <c r="G4" s="104" t="s">
        <v>2</v>
      </c>
      <c r="H4" s="104"/>
      <c r="I4" s="104"/>
      <c r="J4" s="105" t="s">
        <v>11</v>
      </c>
      <c r="K4" s="105"/>
      <c r="L4" s="105"/>
    </row>
    <row r="5" spans="2:12" x14ac:dyDescent="0.25">
      <c r="B5" s="101"/>
      <c r="C5" s="7" t="s">
        <v>1</v>
      </c>
      <c r="D5" s="7" t="s">
        <v>4</v>
      </c>
      <c r="E5" s="7" t="s">
        <v>3</v>
      </c>
      <c r="F5" s="7" t="s">
        <v>8</v>
      </c>
      <c r="G5" s="8" t="s">
        <v>4</v>
      </c>
      <c r="H5" s="8" t="s">
        <v>9</v>
      </c>
      <c r="I5" s="8" t="s">
        <v>10</v>
      </c>
      <c r="J5" s="67" t="s">
        <v>4</v>
      </c>
      <c r="K5" s="67" t="s">
        <v>9</v>
      </c>
      <c r="L5" s="68" t="s">
        <v>10</v>
      </c>
    </row>
    <row r="6" spans="2:12" x14ac:dyDescent="0.25">
      <c r="B6" s="64">
        <v>45292</v>
      </c>
      <c r="C6" s="3" t="s">
        <v>7</v>
      </c>
      <c r="D6" s="3"/>
      <c r="E6" s="5"/>
      <c r="F6" s="5"/>
      <c r="G6" s="4"/>
      <c r="H6" s="4"/>
      <c r="I6" s="12"/>
      <c r="J6" s="2">
        <v>1500</v>
      </c>
      <c r="K6" s="42">
        <v>4.5</v>
      </c>
      <c r="L6" s="42">
        <f>J6*K6</f>
        <v>6750</v>
      </c>
    </row>
    <row r="7" spans="2:12" x14ac:dyDescent="0.25">
      <c r="B7" s="35">
        <v>45298</v>
      </c>
      <c r="C7" s="19" t="s">
        <v>6</v>
      </c>
      <c r="D7" s="19"/>
      <c r="E7" s="37"/>
      <c r="F7" s="37"/>
      <c r="G7" s="19">
        <v>500</v>
      </c>
      <c r="H7" s="40">
        <f>K6</f>
        <v>4.5</v>
      </c>
      <c r="I7" s="41">
        <f>G7*H7</f>
        <v>2250</v>
      </c>
      <c r="J7" s="19">
        <f>J6-G7</f>
        <v>1000</v>
      </c>
      <c r="K7" s="40">
        <f>K6</f>
        <v>4.5</v>
      </c>
      <c r="L7" s="40">
        <f>L6-I7</f>
        <v>4500</v>
      </c>
    </row>
    <row r="8" spans="2:12" x14ac:dyDescent="0.25">
      <c r="B8" s="64">
        <v>45303</v>
      </c>
      <c r="C8" s="3" t="s">
        <v>5</v>
      </c>
      <c r="D8" s="3">
        <v>250</v>
      </c>
      <c r="E8" s="36">
        <f>K18</f>
        <v>4.4155999999999995</v>
      </c>
      <c r="F8" s="36">
        <f>D8*E8</f>
        <v>1103.8999999999999</v>
      </c>
      <c r="G8" s="4"/>
      <c r="H8" s="39"/>
      <c r="I8" s="56"/>
      <c r="J8" s="2">
        <f>J7+D8</f>
        <v>1250</v>
      </c>
      <c r="K8" s="42">
        <f>L8/J8</f>
        <v>4.4831199999999995</v>
      </c>
      <c r="L8" s="42">
        <f>L7+F8</f>
        <v>5603.9</v>
      </c>
    </row>
    <row r="9" spans="2:12" x14ac:dyDescent="0.25">
      <c r="B9" s="35">
        <v>45306</v>
      </c>
      <c r="C9" s="19" t="s">
        <v>6</v>
      </c>
      <c r="D9" s="19"/>
      <c r="E9" s="37"/>
      <c r="F9" s="37"/>
      <c r="G9" s="19">
        <v>300</v>
      </c>
      <c r="H9" s="37">
        <f>K8</f>
        <v>4.4831199999999995</v>
      </c>
      <c r="I9" s="37">
        <f>G9*H9</f>
        <v>1344.9359999999999</v>
      </c>
      <c r="J9" s="19">
        <f>J8-G9</f>
        <v>950</v>
      </c>
      <c r="K9" s="40">
        <f>K8</f>
        <v>4.4831199999999995</v>
      </c>
      <c r="L9" s="40">
        <f>L8-I9</f>
        <v>4258.9639999999999</v>
      </c>
    </row>
    <row r="10" spans="2:12" x14ac:dyDescent="0.25">
      <c r="B10" s="64">
        <v>45307</v>
      </c>
      <c r="C10" s="3" t="s">
        <v>5</v>
      </c>
      <c r="D10" s="3">
        <v>200</v>
      </c>
      <c r="E10" s="36">
        <f>K20</f>
        <v>4.4575000000000005</v>
      </c>
      <c r="F10" s="36">
        <f>D10*E10</f>
        <v>891.50000000000011</v>
      </c>
      <c r="G10" s="4"/>
      <c r="H10" s="39"/>
      <c r="I10" s="39"/>
      <c r="J10" s="2">
        <f>J9+D10</f>
        <v>1150</v>
      </c>
      <c r="K10" s="42">
        <f>L10/J10</f>
        <v>4.4786643478260872</v>
      </c>
      <c r="L10" s="42">
        <f>L9+F10</f>
        <v>5150.4639999999999</v>
      </c>
    </row>
    <row r="11" spans="2:12" x14ac:dyDescent="0.25">
      <c r="B11" s="35">
        <v>45308</v>
      </c>
      <c r="C11" s="19" t="s">
        <v>6</v>
      </c>
      <c r="D11" s="19"/>
      <c r="E11" s="37"/>
      <c r="F11" s="37"/>
      <c r="G11" s="19">
        <v>100</v>
      </c>
      <c r="H11" s="40">
        <f>K10</f>
        <v>4.4786643478260872</v>
      </c>
      <c r="I11" s="41">
        <f>G11*H11</f>
        <v>447.86643478260874</v>
      </c>
      <c r="J11" s="19">
        <f>J10-G11</f>
        <v>1050</v>
      </c>
      <c r="K11" s="40">
        <f>K10</f>
        <v>4.4786643478260872</v>
      </c>
      <c r="L11" s="40">
        <f>L10-I11</f>
        <v>4702.5975652173911</v>
      </c>
    </row>
    <row r="12" spans="2:12" x14ac:dyDescent="0.25">
      <c r="B12" s="35">
        <v>45319</v>
      </c>
      <c r="C12" s="19" t="s">
        <v>6</v>
      </c>
      <c r="D12" s="19"/>
      <c r="E12" s="37"/>
      <c r="F12" s="37"/>
      <c r="G12" s="19">
        <f>J11</f>
        <v>1050</v>
      </c>
      <c r="H12" s="40">
        <f>K11</f>
        <v>4.4786643478260872</v>
      </c>
      <c r="I12" s="41">
        <f>G12*H12</f>
        <v>4702.597565217392</v>
      </c>
      <c r="J12" s="43">
        <f>J11-G12</f>
        <v>0</v>
      </c>
      <c r="K12" s="40">
        <f>K11</f>
        <v>4.4786643478260872</v>
      </c>
      <c r="L12" s="40">
        <f>L11-I12</f>
        <v>0</v>
      </c>
    </row>
    <row r="14" spans="2:12" x14ac:dyDescent="0.25">
      <c r="E14" t="s">
        <v>18</v>
      </c>
    </row>
    <row r="15" spans="2:12" x14ac:dyDescent="0.25">
      <c r="B15" s="46" t="s">
        <v>0</v>
      </c>
      <c r="C15" s="46" t="s">
        <v>4</v>
      </c>
      <c r="D15" s="46" t="s">
        <v>17</v>
      </c>
      <c r="E15" s="46" t="s">
        <v>13</v>
      </c>
      <c r="F15" s="46" t="s">
        <v>14</v>
      </c>
      <c r="G15" s="46" t="s">
        <v>15</v>
      </c>
      <c r="H15" s="82" t="s">
        <v>16</v>
      </c>
      <c r="I15" s="87"/>
      <c r="J15" s="46" t="s">
        <v>46</v>
      </c>
      <c r="K15" s="46" t="s">
        <v>55</v>
      </c>
    </row>
    <row r="16" spans="2:12" x14ac:dyDescent="0.25">
      <c r="B16" s="34">
        <v>45292</v>
      </c>
      <c r="C16" s="46">
        <v>1500</v>
      </c>
      <c r="D16" s="47">
        <v>4.5</v>
      </c>
      <c r="E16" s="48">
        <v>0</v>
      </c>
      <c r="F16" s="47">
        <v>0</v>
      </c>
      <c r="G16" s="47">
        <v>0</v>
      </c>
      <c r="H16" s="83">
        <v>0</v>
      </c>
      <c r="I16" s="88"/>
      <c r="J16" s="46"/>
      <c r="K16" s="46"/>
    </row>
    <row r="17" spans="2:11" x14ac:dyDescent="0.25">
      <c r="B17" s="34">
        <v>45298</v>
      </c>
      <c r="C17" s="46">
        <v>500</v>
      </c>
      <c r="D17" s="49">
        <v>6.6</v>
      </c>
      <c r="E17" s="48">
        <v>0</v>
      </c>
      <c r="F17" s="49">
        <v>0</v>
      </c>
      <c r="G17" s="49">
        <v>0</v>
      </c>
      <c r="H17" s="85">
        <v>0</v>
      </c>
      <c r="I17" s="88"/>
      <c r="J17" s="46"/>
      <c r="K17" s="46"/>
    </row>
    <row r="18" spans="2:11" x14ac:dyDescent="0.25">
      <c r="B18" s="50">
        <v>45303</v>
      </c>
      <c r="C18" s="51">
        <v>250</v>
      </c>
      <c r="D18" s="52">
        <v>4.5999999999999996</v>
      </c>
      <c r="E18" s="53">
        <v>0.05</v>
      </c>
      <c r="F18" s="52">
        <v>6.2</v>
      </c>
      <c r="G18" s="52">
        <v>9.4</v>
      </c>
      <c r="H18" s="84">
        <v>18.600000000000001</v>
      </c>
      <c r="I18" s="86"/>
      <c r="J18" s="51">
        <f>(F18+G18+H18)/3</f>
        <v>11.4</v>
      </c>
      <c r="K18" s="52">
        <f>(D18*0.95)+J18/C18</f>
        <v>4.4155999999999995</v>
      </c>
    </row>
    <row r="19" spans="2:11" x14ac:dyDescent="0.25">
      <c r="B19" s="34">
        <v>45306</v>
      </c>
      <c r="C19" s="46">
        <v>300</v>
      </c>
      <c r="D19" s="49">
        <v>6.6</v>
      </c>
      <c r="E19" s="48">
        <v>0</v>
      </c>
      <c r="F19" s="49">
        <v>0</v>
      </c>
      <c r="G19" s="49">
        <v>0</v>
      </c>
      <c r="H19" s="85">
        <v>0</v>
      </c>
      <c r="I19" s="86"/>
      <c r="J19" s="46"/>
      <c r="K19" s="46"/>
    </row>
    <row r="20" spans="2:11" x14ac:dyDescent="0.25">
      <c r="B20" s="50">
        <v>45307</v>
      </c>
      <c r="C20" s="51">
        <v>200</v>
      </c>
      <c r="D20" s="52">
        <v>4.7</v>
      </c>
      <c r="E20" s="53">
        <v>7.0000000000000007E-2</v>
      </c>
      <c r="F20" s="52">
        <v>18.399999999999999</v>
      </c>
      <c r="G20" s="52">
        <v>9.3000000000000007</v>
      </c>
      <c r="H20" s="84">
        <v>24.2</v>
      </c>
      <c r="I20" s="86"/>
      <c r="J20" s="51">
        <f>(F20+G20+H20)/3</f>
        <v>17.3</v>
      </c>
      <c r="K20" s="52">
        <f>(D20*0.93)+J20/C20</f>
        <v>4.4575000000000005</v>
      </c>
    </row>
    <row r="21" spans="2:11" x14ac:dyDescent="0.25">
      <c r="B21" s="50">
        <v>45308</v>
      </c>
      <c r="C21" s="51">
        <v>100</v>
      </c>
      <c r="D21" s="52">
        <v>6.7</v>
      </c>
      <c r="E21" s="53">
        <v>0.1</v>
      </c>
      <c r="F21" s="52">
        <v>0</v>
      </c>
      <c r="G21" s="52">
        <v>0</v>
      </c>
      <c r="H21" s="84">
        <v>0</v>
      </c>
      <c r="I21" s="86"/>
      <c r="J21" s="46"/>
      <c r="K21" s="46"/>
    </row>
    <row r="22" spans="2:11" x14ac:dyDescent="0.25">
      <c r="B22" s="34">
        <v>45319</v>
      </c>
      <c r="C22" s="46"/>
      <c r="D22" s="49">
        <v>6.3</v>
      </c>
      <c r="E22" s="48">
        <v>0</v>
      </c>
      <c r="F22" s="49">
        <v>0</v>
      </c>
      <c r="G22" s="49">
        <v>0</v>
      </c>
      <c r="H22" s="85">
        <v>0</v>
      </c>
      <c r="I22" s="86"/>
      <c r="J22" s="46"/>
      <c r="K22" s="46"/>
    </row>
    <row r="23" spans="2:11" x14ac:dyDescent="0.25">
      <c r="B23" s="59"/>
      <c r="C23" s="60"/>
      <c r="D23" s="61"/>
      <c r="E23" s="62"/>
      <c r="F23" s="61"/>
      <c r="G23" s="61"/>
      <c r="H23" s="61"/>
      <c r="I23" s="63"/>
    </row>
    <row r="24" spans="2:11" x14ac:dyDescent="0.25">
      <c r="B24" s="59"/>
      <c r="C24" s="60"/>
      <c r="D24" s="61"/>
      <c r="E24" s="62"/>
      <c r="F24" s="61"/>
      <c r="G24" s="61"/>
      <c r="H24" s="61"/>
      <c r="I24" s="63"/>
    </row>
    <row r="25" spans="2:11" x14ac:dyDescent="0.25">
      <c r="B25" s="106" t="s">
        <v>20</v>
      </c>
      <c r="C25" s="106"/>
      <c r="D25" s="106"/>
      <c r="E25" s="106"/>
      <c r="F25" s="106"/>
      <c r="G25" s="106"/>
      <c r="H25" s="106"/>
      <c r="I25" s="106"/>
      <c r="J25" s="106"/>
      <c r="K25" s="106"/>
    </row>
    <row r="26" spans="2:11" x14ac:dyDescent="0.25">
      <c r="B26" s="106"/>
      <c r="C26" s="106"/>
      <c r="D26" s="106"/>
      <c r="E26" s="106"/>
      <c r="F26" s="106"/>
      <c r="G26" s="106"/>
      <c r="H26" s="106"/>
      <c r="I26" s="106"/>
      <c r="J26" s="106"/>
      <c r="K26" s="106"/>
    </row>
    <row r="27" spans="2:11" x14ac:dyDescent="0.25">
      <c r="B27" s="101" t="s">
        <v>0</v>
      </c>
      <c r="C27" s="103" t="s">
        <v>5</v>
      </c>
      <c r="D27" s="103"/>
      <c r="E27" s="103"/>
      <c r="F27" s="103"/>
      <c r="G27" s="104" t="s">
        <v>2</v>
      </c>
      <c r="H27" s="104"/>
      <c r="I27" s="104"/>
      <c r="J27" s="105" t="s">
        <v>11</v>
      </c>
      <c r="K27" s="105"/>
    </row>
    <row r="28" spans="2:11" x14ac:dyDescent="0.25">
      <c r="B28" s="101"/>
      <c r="C28" s="7" t="s">
        <v>1</v>
      </c>
      <c r="D28" s="7" t="s">
        <v>4</v>
      </c>
      <c r="E28" s="7" t="s">
        <v>3</v>
      </c>
      <c r="F28" s="7" t="s">
        <v>8</v>
      </c>
      <c r="G28" s="8" t="s">
        <v>4</v>
      </c>
      <c r="H28" s="8" t="s">
        <v>9</v>
      </c>
      <c r="I28" s="8" t="s">
        <v>10</v>
      </c>
      <c r="J28" s="67" t="s">
        <v>4</v>
      </c>
      <c r="K28" s="68" t="s">
        <v>10</v>
      </c>
    </row>
    <row r="29" spans="2:11" x14ac:dyDescent="0.25">
      <c r="B29" s="64">
        <v>45292</v>
      </c>
      <c r="C29" s="3" t="s">
        <v>7</v>
      </c>
      <c r="D29" s="3"/>
      <c r="E29" s="5"/>
      <c r="F29" s="36"/>
      <c r="G29" s="4"/>
      <c r="H29" s="57"/>
      <c r="I29" s="12"/>
      <c r="J29" s="2">
        <v>2000</v>
      </c>
      <c r="K29" s="42">
        <f>J29*4.08</f>
        <v>8160</v>
      </c>
    </row>
    <row r="30" spans="2:11" x14ac:dyDescent="0.25">
      <c r="B30" s="35">
        <v>45301</v>
      </c>
      <c r="C30" s="19" t="s">
        <v>6</v>
      </c>
      <c r="D30" s="19"/>
      <c r="E30" s="37"/>
      <c r="F30" s="37"/>
      <c r="G30" s="19">
        <v>150</v>
      </c>
      <c r="H30" s="40">
        <v>4.08</v>
      </c>
      <c r="I30" s="41">
        <f>G30*H30</f>
        <v>612</v>
      </c>
      <c r="J30" s="19">
        <f>J29-G30</f>
        <v>1850</v>
      </c>
      <c r="K30" s="40">
        <f>K29-I30</f>
        <v>7548</v>
      </c>
    </row>
    <row r="31" spans="2:11" x14ac:dyDescent="0.25">
      <c r="B31" s="64">
        <v>45303</v>
      </c>
      <c r="C31" s="54" t="s">
        <v>5</v>
      </c>
      <c r="D31" s="54">
        <v>250</v>
      </c>
      <c r="E31" s="55">
        <f>K41</f>
        <v>4.9855999999999998</v>
      </c>
      <c r="F31" s="55">
        <f>D31*E31</f>
        <v>1246.3999999999999</v>
      </c>
      <c r="G31" s="4"/>
      <c r="H31" s="57"/>
      <c r="I31" s="58"/>
      <c r="J31" s="2">
        <f>J30+D31</f>
        <v>2100</v>
      </c>
      <c r="K31" s="42">
        <f>K30-F31</f>
        <v>6301.6</v>
      </c>
    </row>
    <row r="32" spans="2:11" x14ac:dyDescent="0.25">
      <c r="B32" s="35">
        <v>45306</v>
      </c>
      <c r="C32" s="19" t="s">
        <v>6</v>
      </c>
      <c r="D32" s="19"/>
      <c r="E32" s="37"/>
      <c r="F32" s="37"/>
      <c r="G32" s="19">
        <v>500</v>
      </c>
      <c r="H32" s="37">
        <f>H30</f>
        <v>4.08</v>
      </c>
      <c r="I32" s="38">
        <f>G32*H32</f>
        <v>2040</v>
      </c>
      <c r="J32" s="19">
        <f>J31-G32</f>
        <v>1600</v>
      </c>
      <c r="K32" s="40">
        <f>K31-I32</f>
        <v>4261.6000000000004</v>
      </c>
    </row>
    <row r="33" spans="2:11" x14ac:dyDescent="0.25">
      <c r="B33" s="64">
        <v>45307</v>
      </c>
      <c r="C33" s="3" t="s">
        <v>5</v>
      </c>
      <c r="D33" s="3">
        <v>300</v>
      </c>
      <c r="E33" s="36">
        <f>K43</f>
        <v>4.6146666666666674</v>
      </c>
      <c r="F33" s="36">
        <f>D33*E33</f>
        <v>1384.4000000000003</v>
      </c>
      <c r="G33" s="4"/>
      <c r="H33" s="39"/>
      <c r="I33" s="39"/>
      <c r="J33" s="2">
        <f>J32+D33</f>
        <v>1900</v>
      </c>
      <c r="K33" s="42">
        <f>K32+F33</f>
        <v>5646.0000000000009</v>
      </c>
    </row>
    <row r="34" spans="2:11" x14ac:dyDescent="0.25">
      <c r="B34" s="35">
        <v>45308</v>
      </c>
      <c r="C34" s="19" t="s">
        <v>6</v>
      </c>
      <c r="D34" s="19"/>
      <c r="E34" s="37"/>
      <c r="F34" s="37"/>
      <c r="G34" s="19">
        <v>120</v>
      </c>
      <c r="H34" s="37">
        <f>H32</f>
        <v>4.08</v>
      </c>
      <c r="I34" s="37">
        <f>G34*H34</f>
        <v>489.6</v>
      </c>
      <c r="J34" s="19">
        <f>J33-G34</f>
        <v>1780</v>
      </c>
      <c r="K34" s="40">
        <f>K33-I34</f>
        <v>5156.4000000000005</v>
      </c>
    </row>
    <row r="35" spans="2:11" x14ac:dyDescent="0.25">
      <c r="B35" s="35">
        <v>45319</v>
      </c>
      <c r="C35" s="19" t="s">
        <v>6</v>
      </c>
      <c r="D35" s="19"/>
      <c r="E35" s="37"/>
      <c r="F35" s="37"/>
      <c r="G35" s="19">
        <v>500</v>
      </c>
      <c r="H35" s="37">
        <f>H34</f>
        <v>4.08</v>
      </c>
      <c r="I35" s="38">
        <f>G35*H35</f>
        <v>2040</v>
      </c>
      <c r="J35" s="19">
        <f>J34-G35</f>
        <v>1280</v>
      </c>
      <c r="K35" s="40">
        <f>K34-I35</f>
        <v>3116.4000000000005</v>
      </c>
    </row>
    <row r="36" spans="2:11" x14ac:dyDescent="0.25">
      <c r="H36" s="45"/>
      <c r="K36" s="45"/>
    </row>
    <row r="38" spans="2:11" x14ac:dyDescent="0.25">
      <c r="B38" s="46" t="s">
        <v>0</v>
      </c>
      <c r="C38" s="46" t="s">
        <v>4</v>
      </c>
      <c r="D38" s="46" t="s">
        <v>17</v>
      </c>
      <c r="E38" s="46" t="s">
        <v>13</v>
      </c>
      <c r="F38" s="46" t="s">
        <v>14</v>
      </c>
      <c r="G38" s="46" t="s">
        <v>15</v>
      </c>
      <c r="H38" s="82" t="s">
        <v>16</v>
      </c>
      <c r="I38" s="87"/>
      <c r="J38" s="89" t="s">
        <v>46</v>
      </c>
      <c r="K38" s="78" t="s">
        <v>9</v>
      </c>
    </row>
    <row r="39" spans="2:11" x14ac:dyDescent="0.25">
      <c r="B39" s="34">
        <v>45292</v>
      </c>
      <c r="C39" s="46">
        <v>2000</v>
      </c>
      <c r="D39" s="47">
        <v>4.08</v>
      </c>
      <c r="E39" s="48">
        <v>0</v>
      </c>
      <c r="F39" s="47">
        <v>0</v>
      </c>
      <c r="G39" s="47">
        <v>0</v>
      </c>
      <c r="H39" s="83"/>
      <c r="I39" s="88"/>
      <c r="J39" s="46"/>
      <c r="K39" s="78"/>
    </row>
    <row r="40" spans="2:11" x14ac:dyDescent="0.25">
      <c r="B40" s="34">
        <v>45301</v>
      </c>
      <c r="C40" s="46">
        <v>150</v>
      </c>
      <c r="D40" s="49">
        <v>7.2</v>
      </c>
      <c r="E40" s="48">
        <v>0</v>
      </c>
      <c r="F40" s="49">
        <v>0</v>
      </c>
      <c r="G40" s="49">
        <v>0</v>
      </c>
      <c r="H40" s="85">
        <v>0</v>
      </c>
      <c r="I40" s="88"/>
      <c r="J40" s="46"/>
      <c r="K40" s="78"/>
    </row>
    <row r="41" spans="2:11" x14ac:dyDescent="0.25">
      <c r="B41" s="50">
        <v>45303</v>
      </c>
      <c r="C41" s="51">
        <v>250</v>
      </c>
      <c r="D41" s="52">
        <v>5.2</v>
      </c>
      <c r="E41" s="53">
        <v>0.05</v>
      </c>
      <c r="F41" s="52">
        <v>6.2</v>
      </c>
      <c r="G41" s="52">
        <v>9.4</v>
      </c>
      <c r="H41" s="84">
        <v>18.600000000000001</v>
      </c>
      <c r="I41" s="86"/>
      <c r="J41" s="51">
        <f>(F41+G41+H41)/3</f>
        <v>11.4</v>
      </c>
      <c r="K41" s="90">
        <f>(D41*0.95)+J41/C41</f>
        <v>4.9855999999999998</v>
      </c>
    </row>
    <row r="42" spans="2:11" x14ac:dyDescent="0.25">
      <c r="B42" s="34">
        <v>45306</v>
      </c>
      <c r="C42" s="46">
        <v>500</v>
      </c>
      <c r="D42" s="49">
        <v>7.2</v>
      </c>
      <c r="E42" s="48">
        <v>0</v>
      </c>
      <c r="F42" s="49">
        <v>0</v>
      </c>
      <c r="G42" s="49">
        <v>0</v>
      </c>
      <c r="H42" s="85">
        <v>0</v>
      </c>
      <c r="I42" s="86"/>
      <c r="J42" s="46">
        <f t="shared" ref="J42:J43" si="0">(F42+G42+H42)/3</f>
        <v>0</v>
      </c>
      <c r="K42" s="78"/>
    </row>
    <row r="43" spans="2:11" x14ac:dyDescent="0.25">
      <c r="B43" s="50">
        <v>45307</v>
      </c>
      <c r="C43" s="51">
        <v>300</v>
      </c>
      <c r="D43" s="52">
        <v>4.9000000000000004</v>
      </c>
      <c r="E43" s="53">
        <v>7.0000000000000007E-2</v>
      </c>
      <c r="F43" s="52">
        <v>18.399999999999999</v>
      </c>
      <c r="G43" s="52">
        <v>9.3000000000000007</v>
      </c>
      <c r="H43" s="84">
        <v>24.2</v>
      </c>
      <c r="I43" s="86"/>
      <c r="J43" s="51">
        <f t="shared" si="0"/>
        <v>17.3</v>
      </c>
      <c r="K43" s="90">
        <f>(D43*0.93)+J43/C43</f>
        <v>4.6146666666666674</v>
      </c>
    </row>
    <row r="44" spans="2:11" x14ac:dyDescent="0.25">
      <c r="B44" s="50">
        <v>45308</v>
      </c>
      <c r="C44" s="51">
        <v>120</v>
      </c>
      <c r="D44" s="52">
        <v>7.2</v>
      </c>
      <c r="E44" s="53">
        <v>0.1</v>
      </c>
      <c r="F44" s="52">
        <v>0</v>
      </c>
      <c r="G44" s="52">
        <v>0</v>
      </c>
      <c r="H44" s="84">
        <v>0</v>
      </c>
      <c r="I44" s="86"/>
      <c r="J44" s="46"/>
      <c r="K44" s="78"/>
    </row>
    <row r="45" spans="2:11" x14ac:dyDescent="0.25">
      <c r="B45" s="34">
        <v>45319</v>
      </c>
      <c r="C45" s="46">
        <v>500</v>
      </c>
      <c r="D45" s="49">
        <v>7.2</v>
      </c>
      <c r="E45" s="48">
        <v>0</v>
      </c>
      <c r="F45" s="49">
        <v>0</v>
      </c>
      <c r="G45" s="49">
        <v>0</v>
      </c>
      <c r="H45" s="85">
        <v>0</v>
      </c>
      <c r="I45" s="86"/>
      <c r="J45" s="46"/>
      <c r="K45" s="78"/>
    </row>
    <row r="48" spans="2:11" x14ac:dyDescent="0.25">
      <c r="B48" s="102" t="s">
        <v>21</v>
      </c>
      <c r="C48" s="102"/>
      <c r="D48" s="102"/>
      <c r="E48" s="102"/>
      <c r="F48" s="102"/>
      <c r="G48" s="102"/>
      <c r="H48" s="102"/>
      <c r="I48" s="102"/>
      <c r="J48" s="102"/>
      <c r="K48" s="102"/>
    </row>
    <row r="49" spans="2:11" x14ac:dyDescent="0.25">
      <c r="B49" s="102"/>
      <c r="C49" s="102"/>
      <c r="D49" s="102"/>
      <c r="E49" s="102"/>
      <c r="F49" s="102"/>
      <c r="G49" s="102"/>
      <c r="H49" s="102"/>
      <c r="I49" s="102"/>
      <c r="J49" s="102"/>
      <c r="K49" s="102"/>
    </row>
    <row r="50" spans="2:11" x14ac:dyDescent="0.25">
      <c r="B50" s="101" t="s">
        <v>0</v>
      </c>
      <c r="C50" s="95" t="s">
        <v>5</v>
      </c>
      <c r="D50" s="95"/>
      <c r="E50" s="95"/>
      <c r="F50" s="95"/>
      <c r="G50" s="96" t="s">
        <v>2</v>
      </c>
      <c r="H50" s="96"/>
      <c r="I50" s="96"/>
      <c r="J50" s="97" t="s">
        <v>11</v>
      </c>
      <c r="K50" s="98"/>
    </row>
    <row r="51" spans="2:11" x14ac:dyDescent="0.25">
      <c r="B51" s="101"/>
      <c r="C51" s="66" t="s">
        <v>1</v>
      </c>
      <c r="D51" s="7" t="s">
        <v>4</v>
      </c>
      <c r="E51" s="7" t="s">
        <v>3</v>
      </c>
      <c r="F51" s="7" t="s">
        <v>8</v>
      </c>
      <c r="G51" s="8" t="s">
        <v>4</v>
      </c>
      <c r="H51" s="8" t="s">
        <v>9</v>
      </c>
      <c r="I51" s="11" t="s">
        <v>10</v>
      </c>
      <c r="J51" s="15" t="s">
        <v>4</v>
      </c>
      <c r="K51" s="14" t="s">
        <v>10</v>
      </c>
    </row>
    <row r="52" spans="2:11" x14ac:dyDescent="0.25">
      <c r="B52" s="64">
        <v>45292</v>
      </c>
      <c r="C52" s="3" t="s">
        <v>7</v>
      </c>
      <c r="D52" s="3"/>
      <c r="E52" s="5"/>
      <c r="F52" s="5"/>
      <c r="G52" s="4"/>
      <c r="H52" s="4"/>
      <c r="I52" s="12"/>
      <c r="J52" s="2">
        <v>2500</v>
      </c>
      <c r="K52" s="42">
        <f>J52*5.2</f>
        <v>13000</v>
      </c>
    </row>
    <row r="53" spans="2:11" x14ac:dyDescent="0.25">
      <c r="B53" s="64">
        <v>45303</v>
      </c>
      <c r="C53" s="3" t="s">
        <v>5</v>
      </c>
      <c r="D53" s="3">
        <v>50</v>
      </c>
      <c r="E53" s="36">
        <f>K62</f>
        <v>5.262999999999999</v>
      </c>
      <c r="F53" s="36">
        <f>D53*E53</f>
        <v>263.14999999999998</v>
      </c>
      <c r="G53" s="4"/>
      <c r="H53" s="4"/>
      <c r="I53" s="12"/>
      <c r="J53" s="2">
        <f>J52+D53</f>
        <v>2550</v>
      </c>
      <c r="K53" s="42">
        <f>K52+F53</f>
        <v>13263.15</v>
      </c>
    </row>
    <row r="54" spans="2:11" x14ac:dyDescent="0.25">
      <c r="B54" s="35">
        <v>45306</v>
      </c>
      <c r="C54" s="19" t="s">
        <v>6</v>
      </c>
      <c r="D54" s="19"/>
      <c r="E54" s="37"/>
      <c r="F54" s="37"/>
      <c r="G54" s="19">
        <v>500</v>
      </c>
      <c r="H54" s="40">
        <v>5.2</v>
      </c>
      <c r="I54" s="41">
        <f>G54*H54</f>
        <v>2600</v>
      </c>
      <c r="J54" s="19">
        <f>J53-G54</f>
        <v>2050</v>
      </c>
      <c r="K54" s="40">
        <f>K53-I54</f>
        <v>10663.15</v>
      </c>
    </row>
    <row r="55" spans="2:11" x14ac:dyDescent="0.25">
      <c r="B55" s="64">
        <v>45307</v>
      </c>
      <c r="C55" s="54" t="s">
        <v>5</v>
      </c>
      <c r="D55" s="54">
        <v>350</v>
      </c>
      <c r="E55" s="55">
        <f>K64</f>
        <v>4.9894285714285713</v>
      </c>
      <c r="F55" s="55">
        <f>D55*E55</f>
        <v>1746.3</v>
      </c>
      <c r="G55" s="4"/>
      <c r="H55" s="39"/>
      <c r="I55" s="56"/>
      <c r="J55" s="2">
        <f>J54+D55</f>
        <v>2400</v>
      </c>
      <c r="K55" s="42">
        <f>K54+F55</f>
        <v>12409.449999999999</v>
      </c>
    </row>
    <row r="56" spans="2:11" x14ac:dyDescent="0.25">
      <c r="B56" s="35">
        <v>45308</v>
      </c>
      <c r="C56" s="19" t="s">
        <v>6</v>
      </c>
      <c r="D56" s="19"/>
      <c r="E56" s="37"/>
      <c r="F56" s="37"/>
      <c r="G56" s="19">
        <v>150</v>
      </c>
      <c r="H56" s="37">
        <v>5.2</v>
      </c>
      <c r="I56" s="37">
        <f>G56*H56</f>
        <v>780</v>
      </c>
      <c r="J56" s="19">
        <f>J55-G56</f>
        <v>2250</v>
      </c>
      <c r="K56" s="40">
        <f>K55-I56</f>
        <v>11629.449999999999</v>
      </c>
    </row>
    <row r="57" spans="2:11" x14ac:dyDescent="0.25">
      <c r="B57" s="35">
        <v>45319</v>
      </c>
      <c r="C57" s="19" t="s">
        <v>6</v>
      </c>
      <c r="D57" s="19"/>
      <c r="E57" s="37"/>
      <c r="F57" s="37"/>
      <c r="G57" s="19">
        <v>650</v>
      </c>
      <c r="H57" s="37">
        <f>H56</f>
        <v>5.2</v>
      </c>
      <c r="I57" s="37">
        <f>G57*H57</f>
        <v>3380</v>
      </c>
      <c r="J57" s="19">
        <f>J56-G57</f>
        <v>1600</v>
      </c>
      <c r="K57" s="40">
        <f>K56-I57</f>
        <v>8249.4499999999989</v>
      </c>
    </row>
    <row r="60" spans="2:11" x14ac:dyDescent="0.25">
      <c r="B60" s="46" t="s">
        <v>0</v>
      </c>
      <c r="C60" s="46" t="s">
        <v>4</v>
      </c>
      <c r="D60" s="46" t="s">
        <v>17</v>
      </c>
      <c r="E60" s="46" t="s">
        <v>13</v>
      </c>
      <c r="F60" s="46" t="s">
        <v>14</v>
      </c>
      <c r="G60" s="46" t="s">
        <v>15</v>
      </c>
      <c r="H60" s="82" t="s">
        <v>16</v>
      </c>
      <c r="I60" s="87"/>
      <c r="J60" s="46" t="s">
        <v>46</v>
      </c>
      <c r="K60" s="78" t="s">
        <v>9</v>
      </c>
    </row>
    <row r="61" spans="2:11" x14ac:dyDescent="0.25">
      <c r="B61" s="34">
        <v>45292</v>
      </c>
      <c r="C61" s="46">
        <v>2500</v>
      </c>
      <c r="D61" s="47">
        <v>5.2</v>
      </c>
      <c r="E61" s="48">
        <v>0</v>
      </c>
      <c r="F61" s="47">
        <v>0</v>
      </c>
      <c r="G61" s="47">
        <v>0</v>
      </c>
      <c r="H61" s="83"/>
      <c r="I61" s="88"/>
      <c r="J61" s="46"/>
      <c r="K61" s="46"/>
    </row>
    <row r="62" spans="2:11" x14ac:dyDescent="0.25">
      <c r="B62" s="50">
        <v>45303</v>
      </c>
      <c r="C62" s="51">
        <v>50</v>
      </c>
      <c r="D62" s="52">
        <v>5.3</v>
      </c>
      <c r="E62" s="53">
        <v>0.05</v>
      </c>
      <c r="F62" s="52">
        <v>6.2</v>
      </c>
      <c r="G62" s="52">
        <v>9.4</v>
      </c>
      <c r="H62" s="84">
        <v>18.600000000000001</v>
      </c>
      <c r="I62" s="86"/>
      <c r="J62" s="51">
        <f>(F62+G62+H62)/3</f>
        <v>11.4</v>
      </c>
      <c r="K62" s="52">
        <f>(D62*0.95)+J62/C62</f>
        <v>5.262999999999999</v>
      </c>
    </row>
    <row r="63" spans="2:11" x14ac:dyDescent="0.25">
      <c r="B63" s="34">
        <v>45306</v>
      </c>
      <c r="C63" s="46">
        <v>500</v>
      </c>
      <c r="D63" s="49">
        <v>7.5</v>
      </c>
      <c r="E63" s="48">
        <v>0</v>
      </c>
      <c r="F63" s="49">
        <v>0</v>
      </c>
      <c r="G63" s="49">
        <v>0</v>
      </c>
      <c r="H63" s="85">
        <v>0</v>
      </c>
      <c r="I63" s="86"/>
      <c r="J63" s="46">
        <f t="shared" ref="J63:J64" si="1">(F63+G63+H63)/3</f>
        <v>0</v>
      </c>
      <c r="K63" s="46">
        <f t="shared" ref="K63:K64" si="2">(D63*0.95)+J63/C63</f>
        <v>7.125</v>
      </c>
    </row>
    <row r="64" spans="2:11" x14ac:dyDescent="0.25">
      <c r="B64" s="50">
        <v>45307</v>
      </c>
      <c r="C64" s="51">
        <v>350</v>
      </c>
      <c r="D64" s="52">
        <v>5.2</v>
      </c>
      <c r="E64" s="53">
        <v>7.0000000000000007E-2</v>
      </c>
      <c r="F64" s="52">
        <v>18.399999999999999</v>
      </c>
      <c r="G64" s="52">
        <v>9.3000000000000007</v>
      </c>
      <c r="H64" s="84">
        <v>24.2</v>
      </c>
      <c r="I64" s="86"/>
      <c r="J64" s="51">
        <f t="shared" si="1"/>
        <v>17.3</v>
      </c>
      <c r="K64" s="52">
        <f t="shared" si="2"/>
        <v>4.9894285714285713</v>
      </c>
    </row>
    <row r="65" spans="2:11" x14ac:dyDescent="0.25">
      <c r="B65" s="50">
        <v>45308</v>
      </c>
      <c r="C65" s="51">
        <v>150</v>
      </c>
      <c r="D65" s="52">
        <v>7.5</v>
      </c>
      <c r="E65" s="53">
        <v>0.1</v>
      </c>
      <c r="F65" s="52">
        <v>0</v>
      </c>
      <c r="G65" s="52">
        <v>0</v>
      </c>
      <c r="H65" s="84">
        <v>0</v>
      </c>
      <c r="I65" s="86"/>
      <c r="J65" s="46"/>
      <c r="K65" s="46"/>
    </row>
    <row r="66" spans="2:11" x14ac:dyDescent="0.25">
      <c r="B66" s="34">
        <v>45319</v>
      </c>
      <c r="C66" s="46">
        <v>650</v>
      </c>
      <c r="D66" s="49">
        <v>7.5</v>
      </c>
      <c r="E66" s="48">
        <v>0</v>
      </c>
      <c r="F66" s="49">
        <v>0</v>
      </c>
      <c r="G66" s="49">
        <v>0</v>
      </c>
      <c r="H66" s="85">
        <v>0</v>
      </c>
      <c r="I66" s="86"/>
      <c r="J66" s="46"/>
      <c r="K66" s="46"/>
    </row>
  </sheetData>
  <mergeCells count="15">
    <mergeCell ref="B2:L3"/>
    <mergeCell ref="B27:B28"/>
    <mergeCell ref="B48:K49"/>
    <mergeCell ref="B50:B51"/>
    <mergeCell ref="C4:F4"/>
    <mergeCell ref="G4:I4"/>
    <mergeCell ref="J4:L4"/>
    <mergeCell ref="C27:F27"/>
    <mergeCell ref="G27:I27"/>
    <mergeCell ref="J27:K27"/>
    <mergeCell ref="C50:F50"/>
    <mergeCell ref="G50:I50"/>
    <mergeCell ref="J50:K50"/>
    <mergeCell ref="B4:B5"/>
    <mergeCell ref="B25:K26"/>
  </mergeCells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="115" zoomScaleNormal="115" workbookViewId="0">
      <selection activeCell="F12" sqref="F12"/>
    </sheetView>
  </sheetViews>
  <sheetFormatPr baseColWidth="10" defaultRowHeight="15" x14ac:dyDescent="0.25"/>
  <cols>
    <col min="5" max="5" width="17.28515625" customWidth="1"/>
    <col min="6" max="6" width="11.42578125" customWidth="1"/>
    <col min="7" max="7" width="11.7109375" customWidth="1"/>
    <col min="8" max="8" width="12.85546875" customWidth="1"/>
  </cols>
  <sheetData>
    <row r="1" spans="1:12" x14ac:dyDescent="0.25">
      <c r="C1" s="107" t="s">
        <v>5</v>
      </c>
      <c r="D1" s="107"/>
      <c r="E1" s="107"/>
      <c r="F1" s="107" t="s">
        <v>6</v>
      </c>
      <c r="G1" s="107"/>
      <c r="H1" s="107"/>
      <c r="I1" s="107" t="s">
        <v>47</v>
      </c>
      <c r="J1" s="107"/>
      <c r="K1" s="107"/>
    </row>
    <row r="2" spans="1:12" x14ac:dyDescent="0.25">
      <c r="B2" s="51" t="s">
        <v>52</v>
      </c>
      <c r="C2" s="51" t="s">
        <v>4</v>
      </c>
      <c r="D2" s="51" t="s">
        <v>3</v>
      </c>
      <c r="E2" s="51" t="s">
        <v>8</v>
      </c>
      <c r="F2" s="51" t="s">
        <v>4</v>
      </c>
      <c r="G2" s="51" t="s">
        <v>3</v>
      </c>
      <c r="H2" s="51" t="s">
        <v>8</v>
      </c>
      <c r="I2" s="91" t="s">
        <v>4</v>
      </c>
      <c r="J2" s="91" t="s">
        <v>9</v>
      </c>
      <c r="K2" s="91" t="s">
        <v>10</v>
      </c>
    </row>
    <row r="3" spans="1:12" x14ac:dyDescent="0.25">
      <c r="B3" s="46" t="s">
        <v>51</v>
      </c>
      <c r="C3" s="46">
        <v>5000</v>
      </c>
      <c r="D3" s="49">
        <v>0.3</v>
      </c>
      <c r="E3" s="49">
        <f>C3*D3</f>
        <v>1500</v>
      </c>
      <c r="F3" s="49"/>
      <c r="G3" s="49"/>
      <c r="H3" s="49"/>
      <c r="I3" s="92">
        <f>C3</f>
        <v>5000</v>
      </c>
      <c r="J3" s="49">
        <f>K3/I3</f>
        <v>0.3</v>
      </c>
      <c r="K3" s="49">
        <f>E3</f>
        <v>1500</v>
      </c>
    </row>
    <row r="4" spans="1:12" x14ac:dyDescent="0.25">
      <c r="B4" s="46" t="s">
        <v>51</v>
      </c>
      <c r="C4" s="46">
        <v>1000</v>
      </c>
      <c r="D4" s="49">
        <v>0.32</v>
      </c>
      <c r="E4" s="49">
        <f>C4*D4</f>
        <v>320</v>
      </c>
      <c r="F4" s="49"/>
      <c r="G4" s="49"/>
      <c r="H4" s="49"/>
      <c r="I4" s="92">
        <f>I3+C4</f>
        <v>6000</v>
      </c>
      <c r="J4" s="49">
        <f>K4/I4</f>
        <v>0.30333333333333334</v>
      </c>
      <c r="K4" s="49">
        <f>K3+E4</f>
        <v>1820</v>
      </c>
    </row>
    <row r="5" spans="1:12" x14ac:dyDescent="0.25">
      <c r="B5" s="46" t="s">
        <v>6</v>
      </c>
      <c r="C5" s="46"/>
      <c r="D5" s="46"/>
      <c r="E5" s="46"/>
      <c r="F5" s="93">
        <v>5500</v>
      </c>
      <c r="G5" s="94">
        <f>J4</f>
        <v>0.30333333333333334</v>
      </c>
      <c r="H5" s="94">
        <f>F5*G5</f>
        <v>1668.3333333333335</v>
      </c>
      <c r="I5" s="92">
        <f>I4-F5</f>
        <v>500</v>
      </c>
      <c r="J5" s="49">
        <f>J4</f>
        <v>0.30333333333333334</v>
      </c>
      <c r="K5" s="49">
        <f>K4-H5</f>
        <v>151.66666666666652</v>
      </c>
    </row>
    <row r="6" spans="1:12" x14ac:dyDescent="0.25">
      <c r="I6" s="45"/>
      <c r="J6" s="45"/>
    </row>
    <row r="7" spans="1:12" x14ac:dyDescent="0.25">
      <c r="A7" s="124" t="s">
        <v>53</v>
      </c>
      <c r="C7" s="78" t="s">
        <v>4</v>
      </c>
      <c r="D7" s="78" t="s">
        <v>3</v>
      </c>
      <c r="E7" s="78" t="s">
        <v>8</v>
      </c>
      <c r="F7" s="78" t="s">
        <v>48</v>
      </c>
      <c r="G7" s="110" t="s">
        <v>49</v>
      </c>
      <c r="H7" s="110"/>
      <c r="I7" s="110"/>
      <c r="J7" s="110" t="s">
        <v>50</v>
      </c>
      <c r="K7" s="110"/>
      <c r="L7" s="110"/>
    </row>
    <row r="8" spans="1:12" x14ac:dyDescent="0.25">
      <c r="C8" s="78">
        <v>5500</v>
      </c>
      <c r="D8" s="79">
        <f>G5</f>
        <v>0.30333333333333334</v>
      </c>
      <c r="E8" s="79">
        <f>C8*D8</f>
        <v>1668.3333333333335</v>
      </c>
      <c r="F8" s="79">
        <f>F15+F16+F17+F18+F19+F20</f>
        <v>5198.7300000000005</v>
      </c>
      <c r="G8" s="111">
        <f>E8+F8</f>
        <v>6867.0633333333335</v>
      </c>
      <c r="H8" s="110"/>
      <c r="I8" s="110"/>
      <c r="J8" s="111">
        <f>G8/1000</f>
        <v>6.8670633333333333</v>
      </c>
      <c r="K8" s="110"/>
      <c r="L8" s="110"/>
    </row>
    <row r="9" spans="1:12" x14ac:dyDescent="0.25">
      <c r="C9" s="125"/>
      <c r="D9" s="126"/>
      <c r="E9" s="126"/>
      <c r="F9" s="126"/>
      <c r="G9" s="127"/>
      <c r="H9" s="128"/>
      <c r="I9" s="128"/>
      <c r="J9" s="127"/>
      <c r="K9" s="128"/>
      <c r="L9" s="128"/>
    </row>
    <row r="10" spans="1:12" x14ac:dyDescent="0.25">
      <c r="A10" s="129" t="s">
        <v>54</v>
      </c>
      <c r="C10" s="80" t="s">
        <v>4</v>
      </c>
      <c r="D10" s="80" t="s">
        <v>3</v>
      </c>
      <c r="E10" s="80" t="s">
        <v>8</v>
      </c>
      <c r="F10" s="80" t="s">
        <v>48</v>
      </c>
      <c r="G10" s="110" t="s">
        <v>49</v>
      </c>
      <c r="H10" s="110"/>
      <c r="I10" s="110"/>
      <c r="J10" s="110" t="s">
        <v>50</v>
      </c>
      <c r="K10" s="110"/>
      <c r="L10" s="110"/>
    </row>
    <row r="11" spans="1:12" x14ac:dyDescent="0.25">
      <c r="C11" s="80">
        <v>5500</v>
      </c>
      <c r="D11" s="81">
        <f>G5</f>
        <v>0.30333333333333334</v>
      </c>
      <c r="E11" s="81">
        <f>C11*D11</f>
        <v>1668.3333333333335</v>
      </c>
      <c r="F11" s="81">
        <f>(F15+F16+F17+F18+F19+F20)*0.75</f>
        <v>3899.0475000000006</v>
      </c>
      <c r="G11" s="111">
        <f>E11+F11</f>
        <v>5567.3808333333345</v>
      </c>
      <c r="H11" s="110"/>
      <c r="I11" s="110"/>
      <c r="J11" s="111">
        <f>G11/1000</f>
        <v>5.5673808333333348</v>
      </c>
      <c r="K11" s="110"/>
      <c r="L11" s="110"/>
    </row>
    <row r="13" spans="1:12" x14ac:dyDescent="0.25">
      <c r="C13" s="107" t="s">
        <v>37</v>
      </c>
      <c r="D13" s="107"/>
      <c r="E13" s="107"/>
      <c r="F13" s="107" t="s">
        <v>38</v>
      </c>
      <c r="G13" s="107"/>
      <c r="H13" s="107"/>
    </row>
    <row r="14" spans="1:12" x14ac:dyDescent="0.25">
      <c r="C14" s="108" t="s">
        <v>39</v>
      </c>
      <c r="D14" s="108"/>
      <c r="E14" s="108"/>
      <c r="F14" s="109">
        <f>5000*0.3</f>
        <v>1500</v>
      </c>
      <c r="G14" s="109"/>
      <c r="H14" s="109"/>
    </row>
    <row r="15" spans="1:12" x14ac:dyDescent="0.25">
      <c r="C15" s="108" t="s">
        <v>40</v>
      </c>
      <c r="D15" s="108"/>
      <c r="E15" s="108"/>
      <c r="F15" s="109">
        <v>901.5</v>
      </c>
      <c r="G15" s="109"/>
      <c r="H15" s="109"/>
    </row>
    <row r="16" spans="1:12" x14ac:dyDescent="0.25">
      <c r="C16" s="108" t="s">
        <v>41</v>
      </c>
      <c r="D16" s="108"/>
      <c r="E16" s="108"/>
      <c r="F16" s="109">
        <v>3005.06</v>
      </c>
      <c r="G16" s="109"/>
      <c r="H16" s="109"/>
    </row>
    <row r="17" spans="3:8" x14ac:dyDescent="0.25">
      <c r="C17" s="108" t="s">
        <v>42</v>
      </c>
      <c r="D17" s="108"/>
      <c r="E17" s="108"/>
      <c r="F17" s="109">
        <v>360.61</v>
      </c>
      <c r="G17" s="109"/>
      <c r="H17" s="109"/>
    </row>
    <row r="18" spans="3:8" x14ac:dyDescent="0.25">
      <c r="C18" s="108" t="s">
        <v>43</v>
      </c>
      <c r="D18" s="108"/>
      <c r="E18" s="108"/>
      <c r="F18" s="109">
        <v>180.3</v>
      </c>
      <c r="G18" s="109"/>
      <c r="H18" s="109"/>
    </row>
    <row r="19" spans="3:8" x14ac:dyDescent="0.25">
      <c r="C19" s="108" t="s">
        <v>44</v>
      </c>
      <c r="D19" s="108"/>
      <c r="E19" s="108"/>
      <c r="F19" s="109">
        <v>150.25</v>
      </c>
      <c r="G19" s="109"/>
      <c r="H19" s="109"/>
    </row>
    <row r="20" spans="3:8" x14ac:dyDescent="0.25">
      <c r="C20" s="108" t="s">
        <v>45</v>
      </c>
      <c r="D20" s="108"/>
      <c r="E20" s="108"/>
      <c r="F20" s="109">
        <v>601.01</v>
      </c>
      <c r="G20" s="109"/>
      <c r="H20" s="109"/>
    </row>
    <row r="21" spans="3:8" x14ac:dyDescent="0.25">
      <c r="C21" s="107" t="s">
        <v>32</v>
      </c>
      <c r="D21" s="107"/>
      <c r="E21" s="107"/>
      <c r="F21" s="109">
        <f>SUM(F14:H20)</f>
        <v>6698.73</v>
      </c>
      <c r="G21" s="108"/>
      <c r="H21" s="108"/>
    </row>
  </sheetData>
  <mergeCells count="29">
    <mergeCell ref="J7:L7"/>
    <mergeCell ref="J8:L8"/>
    <mergeCell ref="C13:E13"/>
    <mergeCell ref="F13:H13"/>
    <mergeCell ref="C1:E1"/>
    <mergeCell ref="F1:H1"/>
    <mergeCell ref="I1:K1"/>
    <mergeCell ref="G7:I7"/>
    <mergeCell ref="G8:I8"/>
    <mergeCell ref="G10:I10"/>
    <mergeCell ref="J10:L10"/>
    <mergeCell ref="G11:I11"/>
    <mergeCell ref="J11:L11"/>
    <mergeCell ref="C14:E14"/>
    <mergeCell ref="F14:H14"/>
    <mergeCell ref="C15:E15"/>
    <mergeCell ref="F15:H15"/>
    <mergeCell ref="C16:E16"/>
    <mergeCell ref="F16:H16"/>
    <mergeCell ref="C20:E20"/>
    <mergeCell ref="F20:H20"/>
    <mergeCell ref="C21:E21"/>
    <mergeCell ref="F21:H21"/>
    <mergeCell ref="C17:E17"/>
    <mergeCell ref="F17:H17"/>
    <mergeCell ref="C18:E18"/>
    <mergeCell ref="F18:H18"/>
    <mergeCell ref="C19:E19"/>
    <mergeCell ref="F19:H19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0"/>
  <sheetViews>
    <sheetView tabSelected="1" workbookViewId="0"/>
  </sheetViews>
  <sheetFormatPr baseColWidth="10" defaultRowHeight="15" x14ac:dyDescent="0.25"/>
  <cols>
    <col min="3" max="3" width="20.140625" customWidth="1"/>
    <col min="4" max="4" width="21.85546875" customWidth="1"/>
    <col min="7" max="7" width="19.7109375" customWidth="1"/>
    <col min="8" max="8" width="15.7109375" customWidth="1"/>
    <col min="11" max="11" width="16.28515625" customWidth="1"/>
    <col min="12" max="12" width="16.7109375" customWidth="1"/>
  </cols>
  <sheetData>
    <row r="3" spans="1:13" x14ac:dyDescent="0.25">
      <c r="A3" s="114" t="s">
        <v>30</v>
      </c>
      <c r="B3" s="115"/>
      <c r="C3" s="115"/>
      <c r="D3" s="116"/>
      <c r="G3" s="102" t="s">
        <v>27</v>
      </c>
      <c r="H3" s="102"/>
      <c r="I3" s="102"/>
      <c r="J3" s="45"/>
      <c r="K3" s="102" t="s">
        <v>27</v>
      </c>
      <c r="L3" s="102"/>
      <c r="M3" s="102"/>
    </row>
    <row r="4" spans="1:13" x14ac:dyDescent="0.25">
      <c r="A4" s="117"/>
      <c r="B4" s="118"/>
      <c r="C4" s="118"/>
      <c r="D4" s="119"/>
      <c r="G4" s="102"/>
      <c r="H4" s="102"/>
      <c r="I4" s="102"/>
      <c r="J4" s="69"/>
      <c r="K4" s="102"/>
      <c r="L4" s="102"/>
      <c r="M4" s="102"/>
    </row>
    <row r="5" spans="1:13" x14ac:dyDescent="0.25">
      <c r="A5" s="123" t="s">
        <v>33</v>
      </c>
      <c r="B5" s="123"/>
      <c r="C5" s="123"/>
      <c r="D5" s="123"/>
      <c r="G5" s="46" t="s">
        <v>22</v>
      </c>
      <c r="H5" s="49">
        <f>H14*H15</f>
        <v>409000</v>
      </c>
      <c r="I5" s="48"/>
      <c r="K5" s="46" t="s">
        <v>22</v>
      </c>
      <c r="L5" s="49">
        <f>(D18/25)*100</f>
        <v>1509200.9895410198</v>
      </c>
      <c r="M5" s="48"/>
    </row>
    <row r="6" spans="1:13" x14ac:dyDescent="0.25">
      <c r="A6" s="75" t="s">
        <v>1</v>
      </c>
      <c r="B6" s="75" t="s">
        <v>4</v>
      </c>
      <c r="C6" s="75" t="s">
        <v>31</v>
      </c>
      <c r="D6" s="75" t="s">
        <v>32</v>
      </c>
      <c r="G6" s="46" t="s">
        <v>28</v>
      </c>
      <c r="H6" s="49">
        <f>251398.9</f>
        <v>251398.9</v>
      </c>
      <c r="I6" s="48"/>
      <c r="K6" s="46" t="s">
        <v>28</v>
      </c>
      <c r="L6" s="49">
        <f>251398.9</f>
        <v>251398.9</v>
      </c>
      <c r="M6" s="48"/>
    </row>
    <row r="7" spans="1:13" x14ac:dyDescent="0.25">
      <c r="A7" s="75" t="s">
        <v>56</v>
      </c>
      <c r="B7" s="75">
        <v>200</v>
      </c>
      <c r="C7" s="49">
        <v>32.5</v>
      </c>
      <c r="D7" s="49">
        <f>C7*B7</f>
        <v>6500</v>
      </c>
      <c r="G7" s="2" t="s">
        <v>23</v>
      </c>
      <c r="H7" s="42">
        <f>H5-H6</f>
        <v>157601.1</v>
      </c>
      <c r="I7" s="72">
        <f>H7/H5</f>
        <v>0.38533276283618584</v>
      </c>
      <c r="K7" s="2" t="s">
        <v>23</v>
      </c>
      <c r="L7" s="42">
        <f>L5-L6</f>
        <v>1257802.0895410199</v>
      </c>
      <c r="M7" s="72">
        <f>L7/L5</f>
        <v>0.83342251844371262</v>
      </c>
    </row>
    <row r="8" spans="1:13" x14ac:dyDescent="0.25">
      <c r="A8" s="75" t="s">
        <v>57</v>
      </c>
      <c r="B8" s="75">
        <v>600</v>
      </c>
      <c r="C8" s="49">
        <v>25.6</v>
      </c>
      <c r="D8" s="49">
        <f t="shared" ref="D8:D11" si="0">C8*B8</f>
        <v>15360</v>
      </c>
      <c r="G8" s="46" t="s">
        <v>29</v>
      </c>
      <c r="H8" s="49">
        <v>75623.7</v>
      </c>
      <c r="I8" s="48"/>
      <c r="K8" s="46" t="s">
        <v>29</v>
      </c>
      <c r="L8" s="49">
        <v>75623.7</v>
      </c>
      <c r="M8" s="48"/>
    </row>
    <row r="9" spans="1:13" x14ac:dyDescent="0.25">
      <c r="A9" s="75" t="s">
        <v>58</v>
      </c>
      <c r="B9" s="75">
        <v>1400</v>
      </c>
      <c r="C9" s="49">
        <v>63.3</v>
      </c>
      <c r="D9" s="49">
        <f t="shared" si="0"/>
        <v>88620</v>
      </c>
      <c r="G9" s="2" t="s">
        <v>24</v>
      </c>
      <c r="H9" s="42">
        <f>H7-H8</f>
        <v>81977.400000000009</v>
      </c>
      <c r="I9" s="72">
        <f>H9/H5</f>
        <v>0.20043374083129586</v>
      </c>
      <c r="K9" s="2" t="s">
        <v>24</v>
      </c>
      <c r="L9" s="42">
        <f>L7-L8</f>
        <v>1182178.3895410199</v>
      </c>
      <c r="M9" s="76">
        <f>L9/L5</f>
        <v>0.78331408323588869</v>
      </c>
    </row>
    <row r="10" spans="1:13" x14ac:dyDescent="0.25">
      <c r="A10" s="75" t="s">
        <v>59</v>
      </c>
      <c r="B10" s="75">
        <v>900</v>
      </c>
      <c r="C10" s="49">
        <v>73.3</v>
      </c>
      <c r="D10" s="49">
        <f t="shared" si="0"/>
        <v>65970</v>
      </c>
      <c r="G10" s="46" t="s">
        <v>25</v>
      </c>
      <c r="H10" s="49">
        <v>0</v>
      </c>
      <c r="I10" s="73"/>
      <c r="J10" s="70"/>
      <c r="K10" s="46" t="s">
        <v>25</v>
      </c>
      <c r="L10" s="49">
        <v>0</v>
      </c>
      <c r="M10" s="73"/>
    </row>
    <row r="11" spans="1:13" x14ac:dyDescent="0.25">
      <c r="A11" s="75" t="s">
        <v>60</v>
      </c>
      <c r="B11" s="75">
        <v>2990</v>
      </c>
      <c r="C11" s="49">
        <v>10.6</v>
      </c>
      <c r="D11" s="49">
        <f t="shared" si="0"/>
        <v>31694</v>
      </c>
      <c r="G11" s="2" t="s">
        <v>26</v>
      </c>
      <c r="H11" s="42">
        <f>H9-H10</f>
        <v>81977.400000000009</v>
      </c>
      <c r="I11" s="74">
        <f>H11/H5</f>
        <v>0.20043374083129586</v>
      </c>
      <c r="J11" s="71"/>
      <c r="K11" s="2" t="s">
        <v>26</v>
      </c>
      <c r="L11" s="42">
        <f>L9-L10</f>
        <v>1182178.3895410199</v>
      </c>
      <c r="M11" s="74">
        <f>L11/L5</f>
        <v>0.78331408323588869</v>
      </c>
    </row>
    <row r="12" spans="1:13" x14ac:dyDescent="0.25">
      <c r="A12" s="123" t="s">
        <v>34</v>
      </c>
      <c r="B12" s="123"/>
      <c r="C12" s="123"/>
      <c r="D12" s="123"/>
    </row>
    <row r="13" spans="1:13" x14ac:dyDescent="0.25">
      <c r="A13" s="109">
        <v>43254.9</v>
      </c>
      <c r="B13" s="109"/>
      <c r="C13" s="109"/>
      <c r="D13" s="109"/>
    </row>
    <row r="14" spans="1:13" x14ac:dyDescent="0.25">
      <c r="A14" s="120" t="s">
        <v>35</v>
      </c>
      <c r="B14" s="120"/>
      <c r="C14" s="120"/>
      <c r="D14" s="121">
        <f>SUM(D7:D11)+A13</f>
        <v>251398.9</v>
      </c>
      <c r="G14" s="46" t="s">
        <v>3</v>
      </c>
      <c r="H14" s="49">
        <v>40.9</v>
      </c>
    </row>
    <row r="15" spans="1:13" x14ac:dyDescent="0.25">
      <c r="A15" s="120"/>
      <c r="B15" s="120"/>
      <c r="C15" s="120"/>
      <c r="D15" s="122"/>
      <c r="G15" s="46" t="s">
        <v>4</v>
      </c>
      <c r="H15" s="46">
        <v>10000</v>
      </c>
    </row>
    <row r="18" spans="1:4" x14ac:dyDescent="0.25">
      <c r="A18" s="112" t="s">
        <v>36</v>
      </c>
      <c r="B18" s="112"/>
      <c r="C18" s="112"/>
      <c r="D18" s="113">
        <f>H8/(1-(1-I11))</f>
        <v>377300.24738525494</v>
      </c>
    </row>
    <row r="19" spans="1:4" x14ac:dyDescent="0.25">
      <c r="A19" s="112"/>
      <c r="B19" s="112"/>
      <c r="C19" s="112"/>
      <c r="D19" s="113"/>
    </row>
    <row r="20" spans="1:4" x14ac:dyDescent="0.25">
      <c r="D20" s="77"/>
    </row>
  </sheetData>
  <mergeCells count="10">
    <mergeCell ref="A18:C19"/>
    <mergeCell ref="D18:D19"/>
    <mergeCell ref="K3:M4"/>
    <mergeCell ref="A13:D13"/>
    <mergeCell ref="A3:D4"/>
    <mergeCell ref="A14:C15"/>
    <mergeCell ref="D14:D15"/>
    <mergeCell ref="G3:I4"/>
    <mergeCell ref="A5:D5"/>
    <mergeCell ref="A12:D12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EJEMPLO LIFO</vt:lpstr>
      <vt:lpstr>EJEMPLO FIFO</vt:lpstr>
      <vt:lpstr>EJERCICIO 1-PMP</vt:lpstr>
      <vt:lpstr>EJERCICIO 1-FIFO</vt:lpstr>
      <vt:lpstr>EJERCICIO 2-PMP</vt:lpstr>
      <vt:lpstr>EJERCICIO 2-FIFO</vt:lpstr>
      <vt:lpstr>EJERCICIO 3-ABC</vt:lpstr>
      <vt:lpstr>EJERCICIO 4</vt:lpstr>
      <vt:lpstr>E5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</dc:creator>
  <cp:lastModifiedBy>Marcela</cp:lastModifiedBy>
  <dcterms:created xsi:type="dcterms:W3CDTF">2024-03-07T01:17:06Z</dcterms:created>
  <dcterms:modified xsi:type="dcterms:W3CDTF">2024-03-15T05:30:43Z</dcterms:modified>
</cp:coreProperties>
</file>