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EHICULAR\Downloads\"/>
    </mc:Choice>
  </mc:AlternateContent>
  <bookViews>
    <workbookView xWindow="0" yWindow="0" windowWidth="20490" windowHeight="7755" activeTab="2"/>
  </bookViews>
  <sheets>
    <sheet name="Ejercicio #1" sheetId="2" r:id="rId1"/>
    <sheet name="Ejercicio #2" sheetId="3" r:id="rId2"/>
    <sheet name="Ejercicio #3" sheetId="4"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9" i="4" l="1"/>
  <c r="C55" i="4"/>
  <c r="B55" i="4"/>
  <c r="F54" i="4"/>
  <c r="B54" i="4"/>
  <c r="H46" i="4"/>
  <c r="F53" i="4"/>
  <c r="E53" i="4"/>
  <c r="B53" i="4"/>
  <c r="G55" i="4"/>
  <c r="H48" i="4" s="1"/>
  <c r="E54" i="4"/>
  <c r="D54" i="4"/>
  <c r="C54" i="4"/>
  <c r="D53" i="4"/>
  <c r="C53" i="4"/>
  <c r="I44" i="4"/>
  <c r="I45" i="4" s="1"/>
  <c r="I46" i="4" s="1"/>
  <c r="I47" i="4" s="1"/>
  <c r="I48" i="4" s="1"/>
  <c r="I49" i="4" s="1"/>
  <c r="E44" i="4"/>
  <c r="J44" i="4" s="1"/>
  <c r="H31" i="4"/>
  <c r="C37" i="4"/>
  <c r="G37" i="4" s="1"/>
  <c r="H30" i="4" s="1"/>
  <c r="B37" i="4"/>
  <c r="F36" i="4"/>
  <c r="B36" i="4"/>
  <c r="H28" i="4"/>
  <c r="E27" i="4"/>
  <c r="B35" i="4"/>
  <c r="F35" i="4"/>
  <c r="H26" i="4"/>
  <c r="E36" i="4"/>
  <c r="D36" i="4"/>
  <c r="C36" i="4"/>
  <c r="E35" i="4"/>
  <c r="D35" i="4"/>
  <c r="C35" i="4"/>
  <c r="I25" i="4"/>
  <c r="I26" i="4" s="1"/>
  <c r="I27" i="4" s="1"/>
  <c r="I28" i="4" s="1"/>
  <c r="I29" i="4" s="1"/>
  <c r="I30" i="4" s="1"/>
  <c r="I31" i="4" s="1"/>
  <c r="E25" i="4"/>
  <c r="J25" i="4" s="1"/>
  <c r="J26" i="4" s="1"/>
  <c r="H12" i="4"/>
  <c r="B18" i="4"/>
  <c r="C18" i="4"/>
  <c r="E10" i="4"/>
  <c r="F16" i="4"/>
  <c r="B16" i="4"/>
  <c r="E17" i="4"/>
  <c r="D17" i="4"/>
  <c r="C17" i="4"/>
  <c r="E8" i="4"/>
  <c r="E16" i="4"/>
  <c r="D16" i="4"/>
  <c r="C16" i="4"/>
  <c r="G54" i="4" l="1"/>
  <c r="E47" i="4" s="1"/>
  <c r="G53" i="4"/>
  <c r="E45" i="4" s="1"/>
  <c r="J45" i="4" s="1"/>
  <c r="J46" i="4" s="1"/>
  <c r="J47" i="4" s="1"/>
  <c r="J48" i="4" s="1"/>
  <c r="J49" i="4" s="1"/>
  <c r="G35" i="4"/>
  <c r="G36" i="4"/>
  <c r="E29" i="4" s="1"/>
  <c r="J27" i="4"/>
  <c r="J28" i="4" s="1"/>
  <c r="G18" i="4"/>
  <c r="H11" i="4" s="1"/>
  <c r="G16" i="4"/>
  <c r="J6" i="4"/>
  <c r="G7" i="4" s="1"/>
  <c r="I6" i="4"/>
  <c r="I7" i="4" s="1"/>
  <c r="E6" i="4"/>
  <c r="F29" i="3"/>
  <c r="F23" i="3"/>
  <c r="J22" i="3"/>
  <c r="L22" i="3" s="1"/>
  <c r="F22" i="3"/>
  <c r="F16" i="3"/>
  <c r="I15" i="3"/>
  <c r="H15" i="3"/>
  <c r="H14" i="3"/>
  <c r="I14" i="3" s="1"/>
  <c r="K14" i="3" s="1"/>
  <c r="K15" i="3" s="1"/>
  <c r="K16" i="3" s="1"/>
  <c r="H13" i="3"/>
  <c r="I13" i="3" s="1"/>
  <c r="F12" i="3"/>
  <c r="F11" i="3"/>
  <c r="J7" i="3"/>
  <c r="J8" i="3" s="1"/>
  <c r="J9" i="3" s="1"/>
  <c r="J10" i="3" s="1"/>
  <c r="J11" i="3" s="1"/>
  <c r="J12" i="3" s="1"/>
  <c r="J13" i="3" s="1"/>
  <c r="J14" i="3" s="1"/>
  <c r="J15" i="3" s="1"/>
  <c r="J16" i="3" s="1"/>
  <c r="I9" i="3"/>
  <c r="H10" i="3"/>
  <c r="I10" i="3" s="1"/>
  <c r="H9" i="3"/>
  <c r="F8" i="3"/>
  <c r="F7" i="3"/>
  <c r="K7" i="3" s="1"/>
  <c r="K8" i="3" s="1"/>
  <c r="K9" i="3" s="1"/>
  <c r="K10" i="3" s="1"/>
  <c r="K11" i="3" s="1"/>
  <c r="K12" i="3" s="1"/>
  <c r="K13" i="3" s="1"/>
  <c r="I31" i="2"/>
  <c r="I30" i="2"/>
  <c r="F29" i="2"/>
  <c r="F28" i="2"/>
  <c r="I27" i="2"/>
  <c r="I26" i="2"/>
  <c r="I25" i="2"/>
  <c r="K24" i="2"/>
  <c r="L23" i="2"/>
  <c r="F24" i="2"/>
  <c r="J23" i="2"/>
  <c r="J24" i="2" s="1"/>
  <c r="J25" i="2" s="1"/>
  <c r="F23" i="2"/>
  <c r="I17" i="2"/>
  <c r="I16" i="2"/>
  <c r="I15" i="2"/>
  <c r="F14" i="2"/>
  <c r="F13" i="2"/>
  <c r="I12" i="2"/>
  <c r="I11" i="2"/>
  <c r="J7" i="2"/>
  <c r="J8" i="2" s="1"/>
  <c r="J9" i="2" s="1"/>
  <c r="J10" i="2" s="1"/>
  <c r="J11" i="2" s="1"/>
  <c r="J12" i="2" s="1"/>
  <c r="J13" i="2" s="1"/>
  <c r="J14" i="2" s="1"/>
  <c r="J15" i="2" s="1"/>
  <c r="J16" i="2" s="1"/>
  <c r="J17" i="2" s="1"/>
  <c r="I10" i="2"/>
  <c r="I9" i="2"/>
  <c r="F8" i="2"/>
  <c r="F7" i="2"/>
  <c r="K7" i="2" s="1"/>
  <c r="K8" i="2" s="1"/>
  <c r="J29" i="4" l="1"/>
  <c r="J30" i="4" s="1"/>
  <c r="J31" i="4" s="1"/>
  <c r="H7" i="4"/>
  <c r="K6" i="4"/>
  <c r="I8" i="4"/>
  <c r="J7" i="4"/>
  <c r="J23" i="3"/>
  <c r="L25" i="2"/>
  <c r="J26" i="2"/>
  <c r="K9" i="2"/>
  <c r="K10" i="2" s="1"/>
  <c r="K11" i="2" s="1"/>
  <c r="K12" i="2" s="1"/>
  <c r="K13" i="2" s="1"/>
  <c r="K14" i="2" s="1"/>
  <c r="K15" i="2" s="1"/>
  <c r="K16" i="2" s="1"/>
  <c r="K17" i="2" s="1"/>
  <c r="L24" i="2"/>
  <c r="J8" i="4" l="1"/>
  <c r="G9" i="4"/>
  <c r="H9" i="4" s="1"/>
  <c r="K7" i="4"/>
  <c r="I9" i="4"/>
  <c r="K8" i="4"/>
  <c r="J24" i="3"/>
  <c r="K23" i="3"/>
  <c r="H24" i="3" s="1"/>
  <c r="I24" i="3" s="1"/>
  <c r="L26" i="2"/>
  <c r="J27" i="2"/>
  <c r="I10" i="4" l="1"/>
  <c r="J10" i="4" s="1"/>
  <c r="K9" i="4"/>
  <c r="L23" i="3"/>
  <c r="J25" i="3"/>
  <c r="K25" i="3"/>
  <c r="L24" i="3"/>
  <c r="J28" i="2"/>
  <c r="K28" i="2"/>
  <c r="L27" i="2"/>
  <c r="G11" i="4" l="1"/>
  <c r="I11" i="4"/>
  <c r="K10" i="4"/>
  <c r="J26" i="3"/>
  <c r="K26" i="3"/>
  <c r="H27" i="3" s="1"/>
  <c r="L25" i="3"/>
  <c r="J29" i="2"/>
  <c r="L28" i="2"/>
  <c r="I12" i="4" l="1"/>
  <c r="K12" i="4" s="1"/>
  <c r="K11" i="4"/>
  <c r="I27" i="3"/>
  <c r="H28" i="3"/>
  <c r="I28" i="3" s="1"/>
  <c r="J27" i="3"/>
  <c r="L26" i="3"/>
  <c r="J30" i="2"/>
  <c r="K29" i="2"/>
  <c r="L29" i="2" s="1"/>
  <c r="L27" i="3" l="1"/>
  <c r="J28" i="3"/>
  <c r="L30" i="2"/>
  <c r="J31" i="2"/>
  <c r="L31" i="2" s="1"/>
  <c r="L28" i="3" l="1"/>
  <c r="J29" i="3"/>
  <c r="K29" i="3" s="1"/>
  <c r="L29" i="3" l="1"/>
  <c r="G17" i="4"/>
</calcChain>
</file>

<file path=xl/comments1.xml><?xml version="1.0" encoding="utf-8"?>
<comments xmlns="http://schemas.openxmlformats.org/spreadsheetml/2006/main">
  <authors>
    <author>Usuario de Windows</author>
  </authors>
  <commentList>
    <comment ref="B16" authorId="0" shapeId="0">
      <text>
        <r>
          <rPr>
            <b/>
            <sz val="9"/>
            <color indexed="81"/>
            <rFont val="Tahoma"/>
            <charset val="1"/>
          </rPr>
          <t>5%</t>
        </r>
      </text>
    </comment>
    <comment ref="B17" authorId="0" shapeId="0">
      <text>
        <r>
          <rPr>
            <b/>
            <sz val="9"/>
            <color indexed="81"/>
            <rFont val="Tahoma"/>
            <charset val="1"/>
          </rPr>
          <t>8%</t>
        </r>
      </text>
    </comment>
    <comment ref="B35" authorId="0" shapeId="0">
      <text>
        <r>
          <rPr>
            <b/>
            <sz val="9"/>
            <color indexed="81"/>
            <rFont val="Tahoma"/>
            <charset val="1"/>
          </rPr>
          <t>5%</t>
        </r>
      </text>
    </comment>
    <comment ref="B36" authorId="0" shapeId="0">
      <text>
        <r>
          <rPr>
            <b/>
            <sz val="9"/>
            <color indexed="81"/>
            <rFont val="Tahoma"/>
            <charset val="1"/>
          </rPr>
          <t>8%</t>
        </r>
      </text>
    </comment>
    <comment ref="B53" authorId="0" shapeId="0">
      <text>
        <r>
          <rPr>
            <b/>
            <sz val="9"/>
            <color indexed="81"/>
            <rFont val="Tahoma"/>
            <charset val="1"/>
          </rPr>
          <t>5%</t>
        </r>
      </text>
    </comment>
    <comment ref="B54" authorId="0" shapeId="0">
      <text>
        <r>
          <rPr>
            <b/>
            <sz val="9"/>
            <color indexed="81"/>
            <rFont val="Tahoma"/>
            <charset val="1"/>
          </rPr>
          <t>8%</t>
        </r>
      </text>
    </comment>
  </commentList>
</comments>
</file>

<file path=xl/sharedStrings.xml><?xml version="1.0" encoding="utf-8"?>
<sst xmlns="http://schemas.openxmlformats.org/spreadsheetml/2006/main" count="203" uniqueCount="33">
  <si>
    <t>Confeccionar las fichas de almacén del producto "Z" que comercializa la empresa tropical, S.A., según los metodos de valoración P.M.P. y F.I.F.O., sabiendo que durante el mes de marzo del 2013 se produjeron los siguientes movimientos</t>
  </si>
  <si>
    <t>EMPRESA COMERCIAL DON PEPE</t>
  </si>
  <si>
    <t>FECHA</t>
  </si>
  <si>
    <t>DETALLE</t>
  </si>
  <si>
    <t>ENTRADAS</t>
  </si>
  <si>
    <t>SALIDAS</t>
  </si>
  <si>
    <t>SALDOS</t>
  </si>
  <si>
    <t>CONCEPTO</t>
  </si>
  <si>
    <t>FACT. NO.</t>
  </si>
  <si>
    <t>CANTIDAD</t>
  </si>
  <si>
    <t>VLR. UNITARIO</t>
  </si>
  <si>
    <t>VLR TOTAL</t>
  </si>
  <si>
    <t>TOTAL</t>
  </si>
  <si>
    <t>Inventario inicial</t>
  </si>
  <si>
    <t>Entrada</t>
  </si>
  <si>
    <t>Salida</t>
  </si>
  <si>
    <t>FIFO</t>
  </si>
  <si>
    <t>P.M.P</t>
  </si>
  <si>
    <t>COSTO</t>
  </si>
  <si>
    <t>Realizar las fichas de almacén de la empresa DIAL, sabiendo que el  movimiento de las existencias de latas de guisantes de referencia 390L, suministradas por la huerta, sociedad coorporativa, durante el primer trimestre del 2013, son los que aparecen a continuación:</t>
  </si>
  <si>
    <t>EMPRESA DIAL</t>
  </si>
  <si>
    <t xml:space="preserve">En un almacén hay tres articulos A, B y C. Las existencias iniciales al 1 de enero eran las siguientes: </t>
  </si>
  <si>
    <t>Articulo A</t>
  </si>
  <si>
    <t>COSTOS</t>
  </si>
  <si>
    <t>Descuentos</t>
  </si>
  <si>
    <t>Portes</t>
  </si>
  <si>
    <t>Embalajes</t>
  </si>
  <si>
    <t>Seguros</t>
  </si>
  <si>
    <t>Total</t>
  </si>
  <si>
    <t>IVA</t>
  </si>
  <si>
    <t>Fecha</t>
  </si>
  <si>
    <t>Articulo C</t>
  </si>
  <si>
    <t>Artuculo 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</si>
</sst>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00"/>
  </numFmts>
  <fonts count="5"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9"/>
      <color indexed="81"/>
      <name val="Tahoma"/>
      <charset val="1"/>
    </font>
  </fonts>
  <fills count="2">
    <fill>
      <patternFill patternType="none"/>
    </fill>
    <fill>
      <patternFill patternType="gray125"/>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0" fillId="0" borderId="5" xfId="0" applyBorder="1" applyAlignment="1">
      <alignment horizontal="center"/>
    </xf>
    <xf numFmtId="0" fontId="0" fillId="0" borderId="3" xfId="0" applyBorder="1"/>
    <xf numFmtId="0" fontId="0" fillId="0" borderId="10" xfId="0" applyBorder="1"/>
    <xf numFmtId="43" fontId="0" fillId="0" borderId="11" xfId="1" applyFont="1" applyBorder="1"/>
    <xf numFmtId="43" fontId="0" fillId="0" borderId="10" xfId="1" applyFont="1" applyBorder="1"/>
    <xf numFmtId="164" fontId="0" fillId="0" borderId="10" xfId="0" applyNumberFormat="1" applyBorder="1"/>
    <xf numFmtId="0" fontId="0" fillId="0" borderId="13" xfId="0" applyBorder="1"/>
    <xf numFmtId="0" fontId="0" fillId="0" borderId="12" xfId="0" applyBorder="1"/>
    <xf numFmtId="43" fontId="0" fillId="0" borderId="14" xfId="1" applyFont="1" applyBorder="1"/>
    <xf numFmtId="43" fontId="0" fillId="0" borderId="12" xfId="1" applyFont="1" applyBorder="1"/>
    <xf numFmtId="164" fontId="0" fillId="0" borderId="12" xfId="0" applyNumberFormat="1" applyBorder="1"/>
    <xf numFmtId="0" fontId="0" fillId="0" borderId="15" xfId="0" applyBorder="1"/>
    <xf numFmtId="0" fontId="0" fillId="0" borderId="16" xfId="0" applyBorder="1"/>
    <xf numFmtId="43" fontId="0" fillId="0" borderId="15" xfId="1" applyFont="1" applyBorder="1"/>
    <xf numFmtId="164" fontId="0" fillId="0" borderId="15" xfId="0" applyNumberFormat="1" applyBorder="1"/>
    <xf numFmtId="16" fontId="0" fillId="0" borderId="12" xfId="0" applyNumberFormat="1" applyBorder="1" applyAlignment="1">
      <alignment horizontal="left"/>
    </xf>
    <xf numFmtId="16" fontId="0" fillId="0" borderId="15" xfId="0" applyNumberFormat="1" applyBorder="1" applyAlignment="1">
      <alignment horizontal="left"/>
    </xf>
    <xf numFmtId="0" fontId="0" fillId="0" borderId="5" xfId="0" applyBorder="1" applyAlignment="1">
      <alignment horizontal="center"/>
    </xf>
    <xf numFmtId="164" fontId="0" fillId="0" borderId="0" xfId="0" applyNumberFormat="1"/>
    <xf numFmtId="164" fontId="0" fillId="0" borderId="11" xfId="0" applyNumberFormat="1" applyBorder="1"/>
    <xf numFmtId="43" fontId="0" fillId="0" borderId="0" xfId="1" applyFont="1"/>
    <xf numFmtId="0" fontId="0" fillId="0" borderId="17" xfId="0" applyBorder="1"/>
    <xf numFmtId="0" fontId="2" fillId="0" borderId="0" xfId="0" applyFont="1"/>
    <xf numFmtId="0" fontId="0" fillId="0" borderId="4"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horizontal="left" wrapText="1"/>
    </xf>
    <xf numFmtId="0" fontId="2" fillId="0" borderId="0" xfId="0" applyFont="1" applyAlignment="1">
      <alignment horizontal="center" wrapText="1"/>
    </xf>
    <xf numFmtId="16" fontId="0" fillId="0" borderId="15" xfId="0" applyNumberFormat="1" applyBorder="1"/>
    <xf numFmtId="164" fontId="0" fillId="0" borderId="15" xfId="0" applyNumberFormat="1" applyBorder="1" applyAlignment="1">
      <alignment horizontal="left" vertical="center"/>
    </xf>
    <xf numFmtId="0" fontId="3" fillId="0" borderId="18" xfId="0" applyFont="1" applyBorder="1" applyAlignment="1">
      <alignment horizontal="center"/>
    </xf>
    <xf numFmtId="0" fontId="3" fillId="0" borderId="19" xfId="0" applyFont="1" applyBorder="1" applyAlignment="1">
      <alignment horizontal="center"/>
    </xf>
    <xf numFmtId="0" fontId="3" fillId="0" borderId="16" xfId="0" applyFont="1" applyBorder="1" applyAlignment="1">
      <alignment horizontal="center"/>
    </xf>
    <xf numFmtId="0" fontId="3" fillId="0" borderId="15" xfId="0" applyFont="1" applyBorder="1"/>
    <xf numFmtId="0" fontId="3" fillId="0" borderId="15" xfId="0" applyFont="1" applyBorder="1" applyAlignment="1">
      <alignment horizontal="center"/>
    </xf>
    <xf numFmtId="0" fontId="0" fillId="0" borderId="20" xfId="0" applyBorder="1"/>
    <xf numFmtId="164" fontId="0" fillId="0" borderId="20" xfId="0" applyNumberFormat="1" applyBorder="1"/>
    <xf numFmtId="0" fontId="0" fillId="0" borderId="0" xfId="0" applyBorder="1"/>
    <xf numFmtId="164" fontId="0" fillId="0" borderId="22" xfId="0" applyNumberFormat="1" applyBorder="1"/>
    <xf numFmtId="0" fontId="0" fillId="0" borderId="23" xfId="0" applyBorder="1" applyAlignment="1"/>
    <xf numFmtId="0" fontId="3" fillId="0" borderId="0" xfId="0" applyFont="1" applyBorder="1" applyAlignment="1"/>
    <xf numFmtId="0" fontId="3" fillId="0" borderId="23" xfId="0" applyFont="1" applyBorder="1" applyAlignment="1"/>
    <xf numFmtId="0" fontId="3" fillId="0" borderId="11" xfId="0" applyFont="1" applyBorder="1" applyAlignment="1">
      <alignment horizontal="center"/>
    </xf>
    <xf numFmtId="0" fontId="3" fillId="0" borderId="24" xfId="0" applyFont="1" applyBorder="1" applyAlignment="1">
      <alignment horizontal="center"/>
    </xf>
    <xf numFmtId="0" fontId="3" fillId="0" borderId="21" xfId="0" applyFont="1" applyBorder="1" applyAlignment="1">
      <alignment horizontal="center"/>
    </xf>
    <xf numFmtId="16" fontId="0" fillId="0" borderId="0" xfId="0" applyNumberFormat="1" applyBorder="1"/>
    <xf numFmtId="164" fontId="0" fillId="0" borderId="0" xfId="0" applyNumberFormat="1" applyBorder="1" applyAlignment="1">
      <alignment horizontal="left" vertical="center"/>
    </xf>
    <xf numFmtId="164" fontId="0" fillId="0" borderId="0" xfId="0" applyNumberFormat="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4" workbookViewId="0">
      <selection activeCell="M8" sqref="M8"/>
    </sheetView>
  </sheetViews>
  <sheetFormatPr baseColWidth="10" defaultRowHeight="15" x14ac:dyDescent="0.25"/>
  <cols>
    <col min="2" max="2" width="14.28515625" customWidth="1"/>
    <col min="3" max="3" width="0" hidden="1" customWidth="1"/>
    <col min="5" max="5" width="14.140625" customWidth="1"/>
    <col min="6" max="6" width="11.5703125" style="19"/>
    <col min="8" max="8" width="14.140625" style="19" customWidth="1"/>
    <col min="10" max="10" width="11.5703125" style="21"/>
  </cols>
  <sheetData>
    <row r="1" spans="1:11" x14ac:dyDescent="0.25">
      <c r="A1" s="36" t="s">
        <v>0</v>
      </c>
      <c r="B1" s="36"/>
      <c r="C1" s="36"/>
      <c r="D1" s="36"/>
      <c r="E1" s="36"/>
      <c r="F1" s="36"/>
      <c r="G1" s="36"/>
      <c r="H1" s="36"/>
      <c r="I1" s="36"/>
      <c r="J1" s="36"/>
    </row>
    <row r="2" spans="1:11" ht="15.75" thickBot="1" x14ac:dyDescent="0.3">
      <c r="A2" s="36"/>
      <c r="B2" s="36"/>
      <c r="C2" s="36"/>
      <c r="D2" s="36"/>
      <c r="E2" s="36"/>
      <c r="F2" s="36"/>
      <c r="G2" s="36"/>
      <c r="H2" s="36"/>
      <c r="I2" s="36"/>
      <c r="J2" s="36"/>
    </row>
    <row r="3" spans="1:11" ht="15.75" thickBot="1" x14ac:dyDescent="0.3">
      <c r="A3" s="30" t="s">
        <v>16</v>
      </c>
      <c r="B3" s="31"/>
      <c r="C3" s="31"/>
      <c r="D3" s="31"/>
      <c r="E3" s="31"/>
      <c r="F3" s="31"/>
      <c r="G3" s="31"/>
      <c r="H3" s="31"/>
      <c r="I3" s="31"/>
      <c r="J3" s="31"/>
      <c r="K3" s="32"/>
    </row>
    <row r="4" spans="1:11" ht="15.75" thickBot="1" x14ac:dyDescent="0.3">
      <c r="A4" s="33" t="s">
        <v>1</v>
      </c>
      <c r="B4" s="34"/>
      <c r="C4" s="34"/>
      <c r="D4" s="34"/>
      <c r="E4" s="34"/>
      <c r="F4" s="34"/>
      <c r="G4" s="34"/>
      <c r="H4" s="34"/>
      <c r="I4" s="34"/>
      <c r="J4" s="34"/>
      <c r="K4" s="35"/>
    </row>
    <row r="5" spans="1:11" ht="15.75" thickBot="1" x14ac:dyDescent="0.3">
      <c r="A5" s="24" t="s">
        <v>2</v>
      </c>
      <c r="B5" s="26" t="s">
        <v>3</v>
      </c>
      <c r="C5" s="27"/>
      <c r="D5" s="28" t="s">
        <v>4</v>
      </c>
      <c r="E5" s="29"/>
      <c r="F5" s="27"/>
      <c r="G5" s="28" t="s">
        <v>5</v>
      </c>
      <c r="H5" s="29"/>
      <c r="I5" s="27"/>
      <c r="J5" s="28" t="s">
        <v>6</v>
      </c>
      <c r="K5" s="27"/>
    </row>
    <row r="6" spans="1:11" ht="15.75" thickBot="1" x14ac:dyDescent="0.3">
      <c r="A6" s="25"/>
      <c r="B6" s="2" t="s">
        <v>7</v>
      </c>
      <c r="C6" s="3" t="s">
        <v>8</v>
      </c>
      <c r="D6" s="4" t="s">
        <v>9</v>
      </c>
      <c r="E6" s="3" t="s">
        <v>10</v>
      </c>
      <c r="F6" s="20" t="s">
        <v>11</v>
      </c>
      <c r="G6" s="5" t="s">
        <v>9</v>
      </c>
      <c r="H6" s="20" t="s">
        <v>10</v>
      </c>
      <c r="I6" s="6" t="s">
        <v>11</v>
      </c>
      <c r="J6" s="4" t="s">
        <v>9</v>
      </c>
      <c r="K6" s="3" t="s">
        <v>12</v>
      </c>
    </row>
    <row r="7" spans="1:11" x14ac:dyDescent="0.25">
      <c r="A7" s="16">
        <v>45352</v>
      </c>
      <c r="B7" s="7" t="s">
        <v>13</v>
      </c>
      <c r="C7" s="8"/>
      <c r="D7" s="9">
        <v>300</v>
      </c>
      <c r="E7" s="11">
        <v>10.199999999999999</v>
      </c>
      <c r="F7" s="11">
        <f>D7*E7</f>
        <v>3060</v>
      </c>
      <c r="G7" s="10"/>
      <c r="H7" s="11"/>
      <c r="I7" s="11"/>
      <c r="J7" s="10">
        <f>D7</f>
        <v>300</v>
      </c>
      <c r="K7" s="11">
        <f>F7</f>
        <v>3060</v>
      </c>
    </row>
    <row r="8" spans="1:11" x14ac:dyDescent="0.25">
      <c r="A8" s="17">
        <v>45353</v>
      </c>
      <c r="B8" s="13" t="s">
        <v>14</v>
      </c>
      <c r="C8" s="12"/>
      <c r="D8" s="10">
        <v>50</v>
      </c>
      <c r="E8" s="15">
        <v>10.8</v>
      </c>
      <c r="F8" s="11">
        <f>D8*E8</f>
        <v>540</v>
      </c>
      <c r="G8" s="14"/>
      <c r="H8" s="15"/>
      <c r="I8" s="15"/>
      <c r="J8" s="14">
        <f>D8+J7</f>
        <v>350</v>
      </c>
      <c r="K8" s="15">
        <f>K7+F8</f>
        <v>3600</v>
      </c>
    </row>
    <row r="9" spans="1:11" x14ac:dyDescent="0.25">
      <c r="A9" s="17">
        <v>45357</v>
      </c>
      <c r="B9" s="13" t="s">
        <v>15</v>
      </c>
      <c r="C9" s="12"/>
      <c r="D9" s="14"/>
      <c r="E9" s="15"/>
      <c r="F9" s="11"/>
      <c r="G9" s="14">
        <v>50</v>
      </c>
      <c r="H9" s="15">
        <v>10.8</v>
      </c>
      <c r="I9" s="15">
        <f>G9*H9</f>
        <v>540</v>
      </c>
      <c r="J9" s="14">
        <f>J8-G9</f>
        <v>300</v>
      </c>
      <c r="K9" s="15">
        <f>K8-I9</f>
        <v>3060</v>
      </c>
    </row>
    <row r="10" spans="1:11" x14ac:dyDescent="0.25">
      <c r="A10" s="17">
        <v>45357</v>
      </c>
      <c r="B10" s="13" t="s">
        <v>15</v>
      </c>
      <c r="C10" s="12"/>
      <c r="D10" s="14"/>
      <c r="E10" s="15"/>
      <c r="F10" s="11"/>
      <c r="G10" s="14">
        <v>50</v>
      </c>
      <c r="H10" s="15">
        <v>10.199999999999999</v>
      </c>
      <c r="I10" s="15">
        <f>H10*G10</f>
        <v>509.99999999999994</v>
      </c>
      <c r="J10" s="14">
        <f>J9-G10</f>
        <v>250</v>
      </c>
      <c r="K10" s="15">
        <f>K9-I10</f>
        <v>2550</v>
      </c>
    </row>
    <row r="11" spans="1:11" x14ac:dyDescent="0.25">
      <c r="A11" s="17">
        <v>45359</v>
      </c>
      <c r="B11" s="13" t="s">
        <v>15</v>
      </c>
      <c r="C11" s="12"/>
      <c r="D11" s="14"/>
      <c r="E11" s="15"/>
      <c r="F11" s="11"/>
      <c r="G11" s="14">
        <v>150</v>
      </c>
      <c r="H11" s="15">
        <v>10.199999999999999</v>
      </c>
      <c r="I11" s="15">
        <f>H11*G11</f>
        <v>1530</v>
      </c>
      <c r="J11" s="14">
        <f>J10-G11</f>
        <v>100</v>
      </c>
      <c r="K11" s="15">
        <f>K10-I11</f>
        <v>1020</v>
      </c>
    </row>
    <row r="12" spans="1:11" x14ac:dyDescent="0.25">
      <c r="A12" s="17">
        <v>45365</v>
      </c>
      <c r="B12" s="13" t="s">
        <v>15</v>
      </c>
      <c r="C12" s="12"/>
      <c r="D12" s="14"/>
      <c r="E12" s="15"/>
      <c r="F12" s="11"/>
      <c r="G12" s="14">
        <v>100</v>
      </c>
      <c r="H12" s="15">
        <v>10.199999999999999</v>
      </c>
      <c r="I12" s="15">
        <f>H12*G12</f>
        <v>1019.9999999999999</v>
      </c>
      <c r="J12" s="14">
        <f>J11-G12</f>
        <v>0</v>
      </c>
      <c r="K12" s="15">
        <f>K11-I12</f>
        <v>0</v>
      </c>
    </row>
    <row r="13" spans="1:11" x14ac:dyDescent="0.25">
      <c r="A13" s="17">
        <v>45371</v>
      </c>
      <c r="B13" s="13" t="s">
        <v>14</v>
      </c>
      <c r="C13" s="12"/>
      <c r="D13" s="14">
        <v>10</v>
      </c>
      <c r="E13" s="15">
        <v>12.1</v>
      </c>
      <c r="F13" s="11">
        <f>E13*D13</f>
        <v>121</v>
      </c>
      <c r="G13" s="14"/>
      <c r="H13" s="15"/>
      <c r="I13" s="15"/>
      <c r="J13" s="14">
        <f>J12+D13</f>
        <v>10</v>
      </c>
      <c r="K13" s="15">
        <f>K12+F13</f>
        <v>121</v>
      </c>
    </row>
    <row r="14" spans="1:11" x14ac:dyDescent="0.25">
      <c r="A14" s="17">
        <v>45376</v>
      </c>
      <c r="B14" s="13" t="s">
        <v>14</v>
      </c>
      <c r="C14" s="12"/>
      <c r="D14" s="14">
        <v>300</v>
      </c>
      <c r="E14" s="15">
        <v>12.4</v>
      </c>
      <c r="F14" s="11">
        <f>D14*E14</f>
        <v>3720</v>
      </c>
      <c r="G14" s="14"/>
      <c r="H14" s="15"/>
      <c r="I14" s="15"/>
      <c r="J14" s="14">
        <f>J13+D14</f>
        <v>310</v>
      </c>
      <c r="K14" s="15">
        <f>K13+F14</f>
        <v>3841</v>
      </c>
    </row>
    <row r="15" spans="1:11" x14ac:dyDescent="0.25">
      <c r="A15" s="17">
        <v>45378</v>
      </c>
      <c r="B15" s="13" t="s">
        <v>15</v>
      </c>
      <c r="C15" s="12"/>
      <c r="D15" s="14"/>
      <c r="E15" s="15"/>
      <c r="F15" s="11"/>
      <c r="G15" s="14">
        <v>10</v>
      </c>
      <c r="H15" s="15">
        <v>12.1</v>
      </c>
      <c r="I15" s="15">
        <f>G15*H15</f>
        <v>121</v>
      </c>
      <c r="J15" s="14">
        <f>J14-G15</f>
        <v>300</v>
      </c>
      <c r="K15" s="15">
        <f>K14-I15</f>
        <v>3720</v>
      </c>
    </row>
    <row r="16" spans="1:11" x14ac:dyDescent="0.25">
      <c r="A16" s="17">
        <v>45378</v>
      </c>
      <c r="B16" s="13" t="s">
        <v>15</v>
      </c>
      <c r="C16" s="12"/>
      <c r="D16" s="14"/>
      <c r="E16" s="15"/>
      <c r="F16" s="11"/>
      <c r="G16" s="14">
        <v>60</v>
      </c>
      <c r="H16" s="15">
        <v>12.4</v>
      </c>
      <c r="I16" s="15">
        <f>G16*H16</f>
        <v>744</v>
      </c>
      <c r="J16" s="14">
        <f>J15-G16</f>
        <v>240</v>
      </c>
      <c r="K16" s="15">
        <f>K15-I16</f>
        <v>2976</v>
      </c>
    </row>
    <row r="17" spans="1:12" x14ac:dyDescent="0.25">
      <c r="A17" s="17">
        <v>45380</v>
      </c>
      <c r="B17" s="13" t="s">
        <v>15</v>
      </c>
      <c r="C17" s="12"/>
      <c r="D17" s="14"/>
      <c r="E17" s="15"/>
      <c r="F17" s="11"/>
      <c r="G17" s="14">
        <v>100</v>
      </c>
      <c r="H17" s="15">
        <v>12.4</v>
      </c>
      <c r="I17" s="15">
        <f>H17*G17</f>
        <v>1240</v>
      </c>
      <c r="J17" s="14">
        <f>J16-G17</f>
        <v>140</v>
      </c>
      <c r="K17" s="15">
        <f>K16-I17</f>
        <v>1736</v>
      </c>
    </row>
    <row r="18" spans="1:12" ht="15.75" thickBot="1" x14ac:dyDescent="0.3"/>
    <row r="19" spans="1:12" ht="15.75" thickBot="1" x14ac:dyDescent="0.3">
      <c r="A19" s="30" t="s">
        <v>17</v>
      </c>
      <c r="B19" s="31"/>
      <c r="C19" s="31"/>
      <c r="D19" s="31"/>
      <c r="E19" s="31"/>
      <c r="F19" s="31"/>
      <c r="G19" s="31"/>
      <c r="H19" s="31"/>
      <c r="I19" s="31"/>
      <c r="J19" s="31"/>
      <c r="K19" s="31"/>
      <c r="L19" s="32"/>
    </row>
    <row r="20" spans="1:12" ht="15.75" thickBot="1" x14ac:dyDescent="0.3">
      <c r="A20" s="33" t="s">
        <v>1</v>
      </c>
      <c r="B20" s="34"/>
      <c r="C20" s="34"/>
      <c r="D20" s="34"/>
      <c r="E20" s="34"/>
      <c r="F20" s="34"/>
      <c r="G20" s="34"/>
      <c r="H20" s="34"/>
      <c r="I20" s="34"/>
      <c r="J20" s="34"/>
      <c r="K20" s="34"/>
      <c r="L20" s="35"/>
    </row>
    <row r="21" spans="1:12" ht="15.75" thickBot="1" x14ac:dyDescent="0.3">
      <c r="A21" s="24" t="s">
        <v>2</v>
      </c>
      <c r="B21" s="26" t="s">
        <v>3</v>
      </c>
      <c r="C21" s="27"/>
      <c r="D21" s="28" t="s">
        <v>4</v>
      </c>
      <c r="E21" s="29"/>
      <c r="F21" s="27"/>
      <c r="G21" s="28" t="s">
        <v>5</v>
      </c>
      <c r="H21" s="29"/>
      <c r="I21" s="27"/>
      <c r="J21" s="33" t="s">
        <v>6</v>
      </c>
      <c r="K21" s="34"/>
      <c r="L21" s="35"/>
    </row>
    <row r="22" spans="1:12" ht="15.75" thickBot="1" x14ac:dyDescent="0.3">
      <c r="A22" s="25"/>
      <c r="B22" s="2" t="s">
        <v>7</v>
      </c>
      <c r="C22" s="3" t="s">
        <v>8</v>
      </c>
      <c r="D22" s="4" t="s">
        <v>9</v>
      </c>
      <c r="E22" s="3" t="s">
        <v>10</v>
      </c>
      <c r="F22" s="20" t="s">
        <v>11</v>
      </c>
      <c r="G22" s="5" t="s">
        <v>9</v>
      </c>
      <c r="H22" s="20" t="s">
        <v>10</v>
      </c>
      <c r="I22" s="6" t="s">
        <v>11</v>
      </c>
      <c r="J22" s="4" t="s">
        <v>9</v>
      </c>
      <c r="K22" s="22" t="s">
        <v>18</v>
      </c>
      <c r="L22" s="3" t="s">
        <v>12</v>
      </c>
    </row>
    <row r="23" spans="1:12" x14ac:dyDescent="0.25">
      <c r="A23" s="16">
        <v>45352</v>
      </c>
      <c r="B23" s="7" t="s">
        <v>13</v>
      </c>
      <c r="C23" s="8"/>
      <c r="D23" s="9">
        <v>300</v>
      </c>
      <c r="E23" s="11">
        <v>10.199999999999999</v>
      </c>
      <c r="F23" s="11">
        <f>D23*E23</f>
        <v>3060</v>
      </c>
      <c r="G23" s="10"/>
      <c r="H23" s="11"/>
      <c r="I23" s="11"/>
      <c r="J23" s="10">
        <f>D23</f>
        <v>300</v>
      </c>
      <c r="K23" s="11">
        <v>10.199999999999999</v>
      </c>
      <c r="L23" s="11">
        <f>J23*K23</f>
        <v>3060</v>
      </c>
    </row>
    <row r="24" spans="1:12" x14ac:dyDescent="0.25">
      <c r="A24" s="17">
        <v>45353</v>
      </c>
      <c r="B24" s="13" t="s">
        <v>14</v>
      </c>
      <c r="C24" s="12"/>
      <c r="D24" s="10">
        <v>50</v>
      </c>
      <c r="E24" s="15">
        <v>10.8</v>
      </c>
      <c r="F24" s="11">
        <f>D24*E24</f>
        <v>540</v>
      </c>
      <c r="G24" s="14"/>
      <c r="H24" s="15"/>
      <c r="I24" s="15"/>
      <c r="J24" s="14">
        <f>J23+D24</f>
        <v>350</v>
      </c>
      <c r="K24" s="15">
        <f>((D24*E24)+(J23*K23))/350</f>
        <v>10.285714285714286</v>
      </c>
      <c r="L24" s="11">
        <f t="shared" ref="L24:L31" si="0">J24*K24</f>
        <v>3600.0000000000005</v>
      </c>
    </row>
    <row r="25" spans="1:12" x14ac:dyDescent="0.25">
      <c r="A25" s="17">
        <v>45357</v>
      </c>
      <c r="B25" s="13" t="s">
        <v>15</v>
      </c>
      <c r="C25" s="12"/>
      <c r="D25" s="14"/>
      <c r="E25" s="15"/>
      <c r="F25" s="11"/>
      <c r="G25" s="14">
        <v>100</v>
      </c>
      <c r="H25" s="15">
        <v>10.29</v>
      </c>
      <c r="I25" s="15">
        <f>G25*H25</f>
        <v>1029</v>
      </c>
      <c r="J25" s="14">
        <f>J24-G25</f>
        <v>250</v>
      </c>
      <c r="K25" s="15">
        <v>10.29</v>
      </c>
      <c r="L25" s="11">
        <f t="shared" si="0"/>
        <v>2572.5</v>
      </c>
    </row>
    <row r="26" spans="1:12" x14ac:dyDescent="0.25">
      <c r="A26" s="17">
        <v>45359</v>
      </c>
      <c r="B26" s="13" t="s">
        <v>15</v>
      </c>
      <c r="C26" s="12"/>
      <c r="D26" s="14"/>
      <c r="E26" s="15"/>
      <c r="F26" s="11"/>
      <c r="G26" s="14">
        <v>150</v>
      </c>
      <c r="H26" s="15">
        <v>10.29</v>
      </c>
      <c r="I26" s="15">
        <f>G26*H26</f>
        <v>1543.4999999999998</v>
      </c>
      <c r="J26" s="14">
        <f>J25-G26</f>
        <v>100</v>
      </c>
      <c r="K26" s="15">
        <v>10.29</v>
      </c>
      <c r="L26" s="11">
        <f t="shared" si="0"/>
        <v>1029</v>
      </c>
    </row>
    <row r="27" spans="1:12" x14ac:dyDescent="0.25">
      <c r="A27" s="17">
        <v>45365</v>
      </c>
      <c r="B27" s="13" t="s">
        <v>15</v>
      </c>
      <c r="C27" s="12"/>
      <c r="D27" s="14"/>
      <c r="E27" s="15"/>
      <c r="F27" s="11"/>
      <c r="G27" s="14">
        <v>100</v>
      </c>
      <c r="H27" s="15">
        <v>10.29</v>
      </c>
      <c r="I27" s="15">
        <f>G27*H27</f>
        <v>1029</v>
      </c>
      <c r="J27" s="14">
        <f>J26-G27</f>
        <v>0</v>
      </c>
      <c r="K27" s="15">
        <v>10.29</v>
      </c>
      <c r="L27" s="11">
        <f t="shared" si="0"/>
        <v>0</v>
      </c>
    </row>
    <row r="28" spans="1:12" x14ac:dyDescent="0.25">
      <c r="A28" s="17">
        <v>45371</v>
      </c>
      <c r="B28" s="13" t="s">
        <v>14</v>
      </c>
      <c r="C28" s="12"/>
      <c r="D28" s="14">
        <v>10</v>
      </c>
      <c r="E28" s="15">
        <v>12.1</v>
      </c>
      <c r="F28" s="11">
        <f>D28*E28</f>
        <v>121</v>
      </c>
      <c r="G28" s="14"/>
      <c r="H28" s="15"/>
      <c r="I28" s="15"/>
      <c r="J28" s="14">
        <f>J27+D28</f>
        <v>10</v>
      </c>
      <c r="K28" s="15">
        <f>((D28*E28)+(J27*K27))/10</f>
        <v>12.1</v>
      </c>
      <c r="L28" s="11">
        <f t="shared" si="0"/>
        <v>121</v>
      </c>
    </row>
    <row r="29" spans="1:12" x14ac:dyDescent="0.25">
      <c r="A29" s="17">
        <v>45376</v>
      </c>
      <c r="B29" s="13" t="s">
        <v>14</v>
      </c>
      <c r="C29" s="12"/>
      <c r="D29" s="14">
        <v>300</v>
      </c>
      <c r="E29" s="15">
        <v>12.4</v>
      </c>
      <c r="F29" s="11">
        <f>D29*E29</f>
        <v>3720</v>
      </c>
      <c r="G29" s="14"/>
      <c r="H29" s="15"/>
      <c r="I29" s="15"/>
      <c r="J29" s="14">
        <f>J28+D29</f>
        <v>310</v>
      </c>
      <c r="K29" s="15">
        <f>((D29*E29)+(K28*J28))/J29</f>
        <v>12.390322580645162</v>
      </c>
      <c r="L29" s="11">
        <f t="shared" si="0"/>
        <v>3841</v>
      </c>
    </row>
    <row r="30" spans="1:12" x14ac:dyDescent="0.25">
      <c r="A30" s="17">
        <v>45378</v>
      </c>
      <c r="B30" s="13" t="s">
        <v>15</v>
      </c>
      <c r="C30" s="12"/>
      <c r="D30" s="14"/>
      <c r="E30" s="15"/>
      <c r="F30" s="11"/>
      <c r="G30" s="14">
        <v>70</v>
      </c>
      <c r="H30" s="15">
        <v>12.39</v>
      </c>
      <c r="I30" s="15">
        <f>G30*H30</f>
        <v>867.30000000000007</v>
      </c>
      <c r="J30" s="14">
        <f>J29-G30</f>
        <v>240</v>
      </c>
      <c r="K30" s="15">
        <v>12.39</v>
      </c>
      <c r="L30" s="11">
        <f t="shared" si="0"/>
        <v>2973.6000000000004</v>
      </c>
    </row>
    <row r="31" spans="1:12" x14ac:dyDescent="0.25">
      <c r="A31" s="17">
        <v>45380</v>
      </c>
      <c r="B31" s="13" t="s">
        <v>15</v>
      </c>
      <c r="C31" s="12"/>
      <c r="D31" s="14"/>
      <c r="E31" s="15"/>
      <c r="F31" s="11"/>
      <c r="G31" s="14">
        <v>100</v>
      </c>
      <c r="H31" s="15">
        <v>12.39</v>
      </c>
      <c r="I31" s="15">
        <f>H31*G31</f>
        <v>1239</v>
      </c>
      <c r="J31" s="14">
        <f>J30-G31</f>
        <v>140</v>
      </c>
      <c r="K31" s="15">
        <v>12.39</v>
      </c>
      <c r="L31" s="11">
        <f t="shared" si="0"/>
        <v>1734.6000000000001</v>
      </c>
    </row>
  </sheetData>
  <mergeCells count="15">
    <mergeCell ref="A1:J2"/>
    <mergeCell ref="A4:K4"/>
    <mergeCell ref="A5:A6"/>
    <mergeCell ref="B5:C5"/>
    <mergeCell ref="D5:F5"/>
    <mergeCell ref="G5:I5"/>
    <mergeCell ref="J5:K5"/>
    <mergeCell ref="A3:K3"/>
    <mergeCell ref="A21:A22"/>
    <mergeCell ref="B21:C21"/>
    <mergeCell ref="D21:F21"/>
    <mergeCell ref="G21:I21"/>
    <mergeCell ref="A19:L19"/>
    <mergeCell ref="A20:L20"/>
    <mergeCell ref="J21:L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A3" sqref="A3:K16"/>
    </sheetView>
  </sheetViews>
  <sheetFormatPr baseColWidth="10" defaultRowHeight="15" x14ac:dyDescent="0.25"/>
  <cols>
    <col min="2" max="2" width="16" customWidth="1"/>
    <col min="3" max="3" width="0" hidden="1" customWidth="1"/>
    <col min="5" max="5" width="13.85546875" customWidth="1"/>
    <col min="8" max="8" width="14" customWidth="1"/>
  </cols>
  <sheetData>
    <row r="1" spans="1:11" ht="14.45" customHeight="1" x14ac:dyDescent="0.25">
      <c r="A1" s="37" t="s">
        <v>19</v>
      </c>
      <c r="B1" s="37"/>
      <c r="C1" s="37"/>
      <c r="D1" s="37"/>
      <c r="E1" s="37"/>
      <c r="F1" s="37"/>
      <c r="G1" s="37"/>
      <c r="H1" s="37"/>
      <c r="I1" s="37"/>
      <c r="J1" s="37"/>
      <c r="K1" s="37"/>
    </row>
    <row r="2" spans="1:11" ht="14.45" customHeight="1" thickBot="1" x14ac:dyDescent="0.3">
      <c r="A2" s="37"/>
      <c r="B2" s="37"/>
      <c r="C2" s="37"/>
      <c r="D2" s="37"/>
      <c r="E2" s="37"/>
      <c r="F2" s="37"/>
      <c r="G2" s="37"/>
      <c r="H2" s="37"/>
      <c r="I2" s="37"/>
      <c r="J2" s="37"/>
      <c r="K2" s="37"/>
    </row>
    <row r="3" spans="1:11" ht="15.75" thickBot="1" x14ac:dyDescent="0.3">
      <c r="A3" s="30" t="s">
        <v>16</v>
      </c>
      <c r="B3" s="31"/>
      <c r="C3" s="31"/>
      <c r="D3" s="31"/>
      <c r="E3" s="31"/>
      <c r="F3" s="31"/>
      <c r="G3" s="31"/>
      <c r="H3" s="31"/>
      <c r="I3" s="31"/>
      <c r="J3" s="31"/>
      <c r="K3" s="32"/>
    </row>
    <row r="4" spans="1:11" ht="15.75" thickBot="1" x14ac:dyDescent="0.3">
      <c r="A4" s="33" t="s">
        <v>20</v>
      </c>
      <c r="B4" s="34"/>
      <c r="C4" s="34"/>
      <c r="D4" s="34"/>
      <c r="E4" s="34"/>
      <c r="F4" s="34"/>
      <c r="G4" s="34"/>
      <c r="H4" s="34"/>
      <c r="I4" s="34"/>
      <c r="J4" s="34"/>
      <c r="K4" s="35"/>
    </row>
    <row r="5" spans="1:11" ht="15.75" thickBot="1" x14ac:dyDescent="0.3">
      <c r="A5" s="24" t="s">
        <v>2</v>
      </c>
      <c r="B5" s="26" t="s">
        <v>3</v>
      </c>
      <c r="C5" s="27"/>
      <c r="D5" s="28" t="s">
        <v>4</v>
      </c>
      <c r="E5" s="29"/>
      <c r="F5" s="27"/>
      <c r="G5" s="28" t="s">
        <v>5</v>
      </c>
      <c r="H5" s="29"/>
      <c r="I5" s="27"/>
      <c r="J5" s="28" t="s">
        <v>6</v>
      </c>
      <c r="K5" s="27"/>
    </row>
    <row r="6" spans="1:11" ht="15.75" thickBot="1" x14ac:dyDescent="0.3">
      <c r="A6" s="25"/>
      <c r="B6" s="2" t="s">
        <v>7</v>
      </c>
      <c r="C6" s="3" t="s">
        <v>8</v>
      </c>
      <c r="D6" s="4" t="s">
        <v>9</v>
      </c>
      <c r="E6" s="3" t="s">
        <v>10</v>
      </c>
      <c r="F6" s="20" t="s">
        <v>11</v>
      </c>
      <c r="G6" s="5" t="s">
        <v>9</v>
      </c>
      <c r="H6" s="20" t="s">
        <v>10</v>
      </c>
      <c r="I6" s="6" t="s">
        <v>11</v>
      </c>
      <c r="J6" s="4" t="s">
        <v>9</v>
      </c>
      <c r="K6" s="3" t="s">
        <v>12</v>
      </c>
    </row>
    <row r="7" spans="1:11" x14ac:dyDescent="0.25">
      <c r="A7" s="16">
        <v>1</v>
      </c>
      <c r="B7" s="7" t="s">
        <v>13</v>
      </c>
      <c r="C7" s="8"/>
      <c r="D7" s="9">
        <v>100</v>
      </c>
      <c r="E7" s="11">
        <v>0.3</v>
      </c>
      <c r="F7" s="11">
        <f>E7*D7</f>
        <v>30</v>
      </c>
      <c r="G7" s="10"/>
      <c r="H7" s="11"/>
      <c r="I7" s="11"/>
      <c r="J7" s="10">
        <f>D7</f>
        <v>100</v>
      </c>
      <c r="K7" s="11">
        <f>F7</f>
        <v>30</v>
      </c>
    </row>
    <row r="8" spans="1:11" x14ac:dyDescent="0.25">
      <c r="A8" s="17">
        <v>10</v>
      </c>
      <c r="B8" s="13" t="s">
        <v>14</v>
      </c>
      <c r="C8" s="12"/>
      <c r="D8" s="10">
        <v>200</v>
      </c>
      <c r="E8" s="15">
        <v>0.35</v>
      </c>
      <c r="F8" s="11">
        <f>D8*E8</f>
        <v>70</v>
      </c>
      <c r="G8" s="14"/>
      <c r="H8" s="15"/>
      <c r="I8" s="15"/>
      <c r="J8" s="14">
        <f>D8+J7</f>
        <v>300</v>
      </c>
      <c r="K8" s="15">
        <f>K7+F8</f>
        <v>100</v>
      </c>
    </row>
    <row r="9" spans="1:11" x14ac:dyDescent="0.25">
      <c r="A9" s="17">
        <v>45342</v>
      </c>
      <c r="B9" s="13" t="s">
        <v>15</v>
      </c>
      <c r="C9" s="12"/>
      <c r="D9" s="14"/>
      <c r="E9" s="15"/>
      <c r="F9" s="11"/>
      <c r="G9" s="14">
        <v>100</v>
      </c>
      <c r="H9" s="15">
        <f>E7</f>
        <v>0.3</v>
      </c>
      <c r="I9" s="15">
        <f>H9*G9</f>
        <v>30</v>
      </c>
      <c r="J9" s="14">
        <f>J8-G9</f>
        <v>200</v>
      </c>
      <c r="K9" s="15">
        <f>K8-I9</f>
        <v>70</v>
      </c>
    </row>
    <row r="10" spans="1:11" x14ac:dyDescent="0.25">
      <c r="A10" s="17">
        <v>45342</v>
      </c>
      <c r="B10" s="13" t="s">
        <v>15</v>
      </c>
      <c r="C10" s="12"/>
      <c r="D10" s="14"/>
      <c r="E10" s="15"/>
      <c r="F10" s="11"/>
      <c r="G10" s="14">
        <v>200</v>
      </c>
      <c r="H10" s="15">
        <f>E8</f>
        <v>0.35</v>
      </c>
      <c r="I10" s="15">
        <f>H10*G10</f>
        <v>70</v>
      </c>
      <c r="J10" s="14">
        <f>J9-G10</f>
        <v>0</v>
      </c>
      <c r="K10" s="15">
        <f>K9-I10</f>
        <v>0</v>
      </c>
    </row>
    <row r="11" spans="1:11" x14ac:dyDescent="0.25">
      <c r="A11" s="17">
        <v>45349</v>
      </c>
      <c r="B11" s="13" t="s">
        <v>14</v>
      </c>
      <c r="C11" s="12"/>
      <c r="D11" s="14">
        <v>200</v>
      </c>
      <c r="E11" s="15">
        <v>0.38</v>
      </c>
      <c r="F11" s="11">
        <f>E11*D11</f>
        <v>76</v>
      </c>
      <c r="G11" s="14"/>
      <c r="H11" s="15"/>
      <c r="I11" s="15"/>
      <c r="J11" s="14">
        <f>J10+D11</f>
        <v>200</v>
      </c>
      <c r="K11" s="15">
        <f>K10+F11</f>
        <v>76</v>
      </c>
    </row>
    <row r="12" spans="1:11" x14ac:dyDescent="0.25">
      <c r="A12" s="17">
        <v>45366</v>
      </c>
      <c r="B12" s="13" t="s">
        <v>14</v>
      </c>
      <c r="C12" s="12"/>
      <c r="D12" s="14">
        <v>200</v>
      </c>
      <c r="E12" s="15">
        <v>0.4</v>
      </c>
      <c r="F12" s="11">
        <f>D12*E12</f>
        <v>80</v>
      </c>
      <c r="G12" s="14"/>
      <c r="H12" s="15"/>
      <c r="I12" s="15"/>
      <c r="J12" s="14">
        <f>J11+D12</f>
        <v>400</v>
      </c>
      <c r="K12" s="15">
        <f>K11+F12</f>
        <v>156</v>
      </c>
    </row>
    <row r="13" spans="1:11" x14ac:dyDescent="0.25">
      <c r="A13" s="17">
        <v>45369</v>
      </c>
      <c r="B13" s="13" t="s">
        <v>15</v>
      </c>
      <c r="C13" s="12"/>
      <c r="D13" s="14"/>
      <c r="E13" s="15"/>
      <c r="F13" s="11"/>
      <c r="G13" s="14">
        <v>200</v>
      </c>
      <c r="H13" s="15">
        <f>E11</f>
        <v>0.38</v>
      </c>
      <c r="I13" s="15">
        <f>G13*H13</f>
        <v>76</v>
      </c>
      <c r="J13" s="14">
        <f>J12-G13</f>
        <v>200</v>
      </c>
      <c r="K13" s="15">
        <f>K12-I13</f>
        <v>80</v>
      </c>
    </row>
    <row r="14" spans="1:11" x14ac:dyDescent="0.25">
      <c r="A14" s="17">
        <v>45369</v>
      </c>
      <c r="B14" s="13" t="s">
        <v>15</v>
      </c>
      <c r="C14" s="12"/>
      <c r="D14" s="14"/>
      <c r="E14" s="15"/>
      <c r="F14" s="11"/>
      <c r="G14" s="14">
        <v>50</v>
      </c>
      <c r="H14" s="15">
        <f>E12</f>
        <v>0.4</v>
      </c>
      <c r="I14" s="15">
        <f>G14*H14</f>
        <v>20</v>
      </c>
      <c r="J14" s="14">
        <f>J13-G14</f>
        <v>150</v>
      </c>
      <c r="K14" s="15">
        <f>K13-I14</f>
        <v>60</v>
      </c>
    </row>
    <row r="15" spans="1:11" x14ac:dyDescent="0.25">
      <c r="A15" s="17">
        <v>45372</v>
      </c>
      <c r="B15" s="13" t="s">
        <v>15</v>
      </c>
      <c r="C15" s="12"/>
      <c r="D15" s="14"/>
      <c r="E15" s="15"/>
      <c r="F15" s="11"/>
      <c r="G15" s="14">
        <v>120</v>
      </c>
      <c r="H15" s="15">
        <f>E12</f>
        <v>0.4</v>
      </c>
      <c r="I15" s="15">
        <f>H15*G15</f>
        <v>48</v>
      </c>
      <c r="J15" s="14">
        <f>J14-G15</f>
        <v>30</v>
      </c>
      <c r="K15" s="15">
        <f>K14-I15</f>
        <v>12</v>
      </c>
    </row>
    <row r="16" spans="1:11" x14ac:dyDescent="0.25">
      <c r="A16" s="17">
        <v>45373</v>
      </c>
      <c r="B16" s="13" t="s">
        <v>14</v>
      </c>
      <c r="C16" s="12"/>
      <c r="D16" s="14">
        <v>300</v>
      </c>
      <c r="E16" s="15">
        <v>0.37</v>
      </c>
      <c r="F16" s="11">
        <f>D16*E16</f>
        <v>111</v>
      </c>
      <c r="G16" s="14"/>
      <c r="H16" s="15"/>
      <c r="I16" s="15"/>
      <c r="J16" s="14">
        <f>J15+D16</f>
        <v>330</v>
      </c>
      <c r="K16" s="15">
        <f>K15+F16</f>
        <v>123</v>
      </c>
    </row>
    <row r="17" spans="1:14" ht="15.75" thickBot="1" x14ac:dyDescent="0.3"/>
    <row r="18" spans="1:14" ht="15.75" thickBot="1" x14ac:dyDescent="0.3">
      <c r="A18" s="30" t="s">
        <v>17</v>
      </c>
      <c r="B18" s="31"/>
      <c r="C18" s="31"/>
      <c r="D18" s="31"/>
      <c r="E18" s="31"/>
      <c r="F18" s="31"/>
      <c r="G18" s="31"/>
      <c r="H18" s="31"/>
      <c r="I18" s="31"/>
      <c r="J18" s="31"/>
      <c r="K18" s="31"/>
      <c r="L18" s="32"/>
    </row>
    <row r="19" spans="1:14" ht="15.75" thickBot="1" x14ac:dyDescent="0.3">
      <c r="A19" s="33" t="s">
        <v>20</v>
      </c>
      <c r="B19" s="34"/>
      <c r="C19" s="34"/>
      <c r="D19" s="34"/>
      <c r="E19" s="34"/>
      <c r="F19" s="34"/>
      <c r="G19" s="34"/>
      <c r="H19" s="34"/>
      <c r="I19" s="34"/>
      <c r="J19" s="34"/>
      <c r="K19" s="34"/>
      <c r="L19" s="35"/>
    </row>
    <row r="20" spans="1:14" ht="15.75" thickBot="1" x14ac:dyDescent="0.3">
      <c r="A20" s="24" t="s">
        <v>2</v>
      </c>
      <c r="B20" s="26" t="s">
        <v>3</v>
      </c>
      <c r="C20" s="27"/>
      <c r="D20" s="28" t="s">
        <v>4</v>
      </c>
      <c r="E20" s="29"/>
      <c r="F20" s="27"/>
      <c r="G20" s="28" t="s">
        <v>5</v>
      </c>
      <c r="H20" s="29"/>
      <c r="I20" s="27"/>
      <c r="J20" s="33" t="s">
        <v>6</v>
      </c>
      <c r="K20" s="34"/>
      <c r="L20" s="35"/>
    </row>
    <row r="21" spans="1:14" ht="15.75" thickBot="1" x14ac:dyDescent="0.3">
      <c r="A21" s="25"/>
      <c r="B21" s="2" t="s">
        <v>7</v>
      </c>
      <c r="C21" s="3" t="s">
        <v>8</v>
      </c>
      <c r="D21" s="4" t="s">
        <v>9</v>
      </c>
      <c r="E21" s="3" t="s">
        <v>10</v>
      </c>
      <c r="F21" s="20" t="s">
        <v>11</v>
      </c>
      <c r="G21" s="5" t="s">
        <v>9</v>
      </c>
      <c r="H21" s="20" t="s">
        <v>10</v>
      </c>
      <c r="I21" s="6" t="s">
        <v>11</v>
      </c>
      <c r="J21" s="4" t="s">
        <v>9</v>
      </c>
      <c r="K21" s="22" t="s">
        <v>18</v>
      </c>
      <c r="L21" s="3" t="s">
        <v>12</v>
      </c>
    </row>
    <row r="22" spans="1:14" x14ac:dyDescent="0.25">
      <c r="A22" s="16">
        <v>1</v>
      </c>
      <c r="B22" s="7" t="s">
        <v>13</v>
      </c>
      <c r="C22" s="8"/>
      <c r="D22" s="9">
        <v>100</v>
      </c>
      <c r="E22" s="11">
        <v>0.3</v>
      </c>
      <c r="F22" s="11">
        <f>D22*E22</f>
        <v>30</v>
      </c>
      <c r="G22" s="10"/>
      <c r="H22" s="11"/>
      <c r="I22" s="11"/>
      <c r="J22" s="10">
        <f>D22</f>
        <v>100</v>
      </c>
      <c r="K22" s="11">
        <v>0.3</v>
      </c>
      <c r="L22" s="11">
        <f>J22*K22</f>
        <v>30</v>
      </c>
    </row>
    <row r="23" spans="1:14" x14ac:dyDescent="0.25">
      <c r="A23" s="17">
        <v>10</v>
      </c>
      <c r="B23" s="13" t="s">
        <v>14</v>
      </c>
      <c r="C23" s="12"/>
      <c r="D23" s="10">
        <v>200</v>
      </c>
      <c r="E23" s="15">
        <v>0.35</v>
      </c>
      <c r="F23" s="11">
        <f>D23*E23</f>
        <v>70</v>
      </c>
      <c r="G23" s="14"/>
      <c r="H23" s="15"/>
      <c r="I23" s="15"/>
      <c r="J23" s="14">
        <f>J22+D23</f>
        <v>300</v>
      </c>
      <c r="K23" s="15">
        <f>((D23*E23)+(J22*K22))/J23</f>
        <v>0.33333333333333331</v>
      </c>
      <c r="L23" s="11">
        <f t="shared" ref="L23:L29" si="0">J23*K23</f>
        <v>100</v>
      </c>
    </row>
    <row r="24" spans="1:14" x14ac:dyDescent="0.25">
      <c r="A24" s="17">
        <v>45342</v>
      </c>
      <c r="B24" s="13" t="s">
        <v>15</v>
      </c>
      <c r="C24" s="12"/>
      <c r="D24" s="14"/>
      <c r="E24" s="15"/>
      <c r="F24" s="11"/>
      <c r="G24" s="14">
        <v>300</v>
      </c>
      <c r="H24" s="15">
        <f>K23</f>
        <v>0.33333333333333331</v>
      </c>
      <c r="I24" s="15">
        <f>G24*H24</f>
        <v>100</v>
      </c>
      <c r="J24" s="14">
        <f>J23-G24</f>
        <v>0</v>
      </c>
      <c r="K24" s="15">
        <v>0.33</v>
      </c>
      <c r="L24" s="11">
        <f t="shared" si="0"/>
        <v>0</v>
      </c>
    </row>
    <row r="25" spans="1:14" x14ac:dyDescent="0.25">
      <c r="A25" s="17">
        <v>45349</v>
      </c>
      <c r="B25" s="13" t="s">
        <v>14</v>
      </c>
      <c r="C25" s="12"/>
      <c r="D25" s="14">
        <v>200</v>
      </c>
      <c r="E25" s="15">
        <v>0.38</v>
      </c>
      <c r="F25" s="11"/>
      <c r="G25" s="14"/>
      <c r="H25" s="15"/>
      <c r="I25" s="15"/>
      <c r="J25" s="14">
        <f>J24+D25</f>
        <v>200</v>
      </c>
      <c r="K25" s="15">
        <f>((J24*K24)+(D25*E25))/J25</f>
        <v>0.38</v>
      </c>
      <c r="L25" s="11">
        <f t="shared" si="0"/>
        <v>76</v>
      </c>
    </row>
    <row r="26" spans="1:14" x14ac:dyDescent="0.25">
      <c r="A26" s="17">
        <v>45366</v>
      </c>
      <c r="B26" s="13" t="s">
        <v>14</v>
      </c>
      <c r="C26" s="12"/>
      <c r="D26" s="14">
        <v>200</v>
      </c>
      <c r="E26" s="15">
        <v>0.4</v>
      </c>
      <c r="F26" s="11"/>
      <c r="G26" s="14"/>
      <c r="H26" s="15"/>
      <c r="I26" s="15"/>
      <c r="J26" s="14">
        <f>J25+D26</f>
        <v>400</v>
      </c>
      <c r="K26" s="15">
        <f>((J25*K25)+(D26*E26))/J26</f>
        <v>0.39</v>
      </c>
      <c r="L26" s="11">
        <f t="shared" si="0"/>
        <v>156</v>
      </c>
    </row>
    <row r="27" spans="1:14" x14ac:dyDescent="0.25">
      <c r="A27" s="17">
        <v>45369</v>
      </c>
      <c r="B27" s="13" t="s">
        <v>15</v>
      </c>
      <c r="C27" s="12"/>
      <c r="D27" s="14"/>
      <c r="E27" s="15"/>
      <c r="F27" s="11"/>
      <c r="G27" s="14">
        <v>250</v>
      </c>
      <c r="H27" s="15">
        <f>K26</f>
        <v>0.39</v>
      </c>
      <c r="I27" s="15">
        <f>G27*H27</f>
        <v>97.5</v>
      </c>
      <c r="J27" s="14">
        <f>J26-G27</f>
        <v>150</v>
      </c>
      <c r="K27" s="15">
        <v>0.39</v>
      </c>
      <c r="L27" s="11">
        <f t="shared" si="0"/>
        <v>58.5</v>
      </c>
      <c r="N27" s="21"/>
    </row>
    <row r="28" spans="1:14" x14ac:dyDescent="0.25">
      <c r="A28" s="17">
        <v>45372</v>
      </c>
      <c r="B28" s="13" t="s">
        <v>15</v>
      </c>
      <c r="C28" s="12"/>
      <c r="D28" s="14"/>
      <c r="E28" s="15"/>
      <c r="F28" s="11"/>
      <c r="G28" s="14">
        <v>120</v>
      </c>
      <c r="H28" s="15">
        <f>H27</f>
        <v>0.39</v>
      </c>
      <c r="I28" s="15">
        <f>H28*G28</f>
        <v>46.800000000000004</v>
      </c>
      <c r="J28" s="14">
        <f>J27-G28</f>
        <v>30</v>
      </c>
      <c r="K28" s="15">
        <v>0.39</v>
      </c>
      <c r="L28" s="11">
        <f t="shared" si="0"/>
        <v>11.700000000000001</v>
      </c>
    </row>
    <row r="29" spans="1:14" x14ac:dyDescent="0.25">
      <c r="A29" s="17">
        <v>45373</v>
      </c>
      <c r="B29" s="13" t="s">
        <v>14</v>
      </c>
      <c r="C29" s="12"/>
      <c r="D29" s="14">
        <v>300</v>
      </c>
      <c r="E29" s="15">
        <v>0.37</v>
      </c>
      <c r="F29" s="11">
        <f>D29*E29</f>
        <v>111</v>
      </c>
      <c r="G29" s="14"/>
      <c r="H29" s="15"/>
      <c r="I29" s="15"/>
      <c r="J29" s="14">
        <f>J28+D29</f>
        <v>330</v>
      </c>
      <c r="K29" s="15">
        <f>((J28*K28)+(D29*E29))/J29</f>
        <v>0.37181818181818183</v>
      </c>
      <c r="L29" s="11">
        <f t="shared" si="0"/>
        <v>122.7</v>
      </c>
    </row>
  </sheetData>
  <mergeCells count="15">
    <mergeCell ref="A1:K2"/>
    <mergeCell ref="A3:K3"/>
    <mergeCell ref="A4:K4"/>
    <mergeCell ref="A5:A6"/>
    <mergeCell ref="B5:C5"/>
    <mergeCell ref="D5:F5"/>
    <mergeCell ref="G5:I5"/>
    <mergeCell ref="J5:K5"/>
    <mergeCell ref="A20:A21"/>
    <mergeCell ref="B20:C20"/>
    <mergeCell ref="D20:F20"/>
    <mergeCell ref="G20:I20"/>
    <mergeCell ref="A18:L18"/>
    <mergeCell ref="A19:L19"/>
    <mergeCell ref="J20:L20"/>
  </mergeCells>
  <pageMargins left="0.7" right="0.7" top="0.75" bottom="0.75" header="0.3" footer="0.3"/>
  <ignoredErrors>
    <ignoredError sqref="J24"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5"/>
  <sheetViews>
    <sheetView tabSelected="1" workbookViewId="0">
      <selection activeCell="F17" sqref="F17"/>
    </sheetView>
  </sheetViews>
  <sheetFormatPr baseColWidth="10" defaultRowHeight="15" x14ac:dyDescent="0.25"/>
  <cols>
    <col min="2" max="2" width="16.28515625" customWidth="1"/>
    <col min="4" max="4" width="13.7109375" customWidth="1"/>
    <col min="5" max="5" width="14.42578125" customWidth="1"/>
    <col min="7" max="7" width="14.5703125" customWidth="1"/>
    <col min="8" max="8" width="14.140625" customWidth="1"/>
    <col min="13" max="13" width="14.28515625" customWidth="1"/>
  </cols>
  <sheetData>
    <row r="1" spans="1:15" ht="16.5" thickBot="1" x14ac:dyDescent="0.3">
      <c r="A1" s="23" t="s">
        <v>21</v>
      </c>
    </row>
    <row r="2" spans="1:15" ht="15.75" thickBot="1" x14ac:dyDescent="0.3">
      <c r="A2" s="30" t="s">
        <v>17</v>
      </c>
      <c r="B2" s="31"/>
      <c r="C2" s="31"/>
      <c r="D2" s="31"/>
      <c r="E2" s="31"/>
      <c r="F2" s="31"/>
      <c r="G2" s="31"/>
      <c r="H2" s="31"/>
      <c r="I2" s="31"/>
      <c r="J2" s="31"/>
      <c r="K2" s="32"/>
    </row>
    <row r="3" spans="1:15" ht="15.75" thickBot="1" x14ac:dyDescent="0.3">
      <c r="A3" s="30" t="s">
        <v>22</v>
      </c>
      <c r="B3" s="31"/>
      <c r="C3" s="31"/>
      <c r="D3" s="31"/>
      <c r="E3" s="31"/>
      <c r="F3" s="31"/>
      <c r="G3" s="31"/>
      <c r="H3" s="31"/>
      <c r="I3" s="31"/>
      <c r="J3" s="31"/>
      <c r="K3" s="32"/>
    </row>
    <row r="4" spans="1:15" ht="15.75" thickBot="1" x14ac:dyDescent="0.3">
      <c r="A4" s="24" t="s">
        <v>2</v>
      </c>
      <c r="B4" s="1" t="s">
        <v>3</v>
      </c>
      <c r="C4" s="28" t="s">
        <v>4</v>
      </c>
      <c r="D4" s="29"/>
      <c r="E4" s="27"/>
      <c r="F4" s="28" t="s">
        <v>5</v>
      </c>
      <c r="G4" s="29"/>
      <c r="H4" s="27"/>
      <c r="I4" s="33" t="s">
        <v>6</v>
      </c>
      <c r="J4" s="34"/>
      <c r="K4" s="35"/>
      <c r="N4" s="21"/>
    </row>
    <row r="5" spans="1:15" ht="15.75" thickBot="1" x14ac:dyDescent="0.3">
      <c r="A5" s="25"/>
      <c r="B5" s="2" t="s">
        <v>7</v>
      </c>
      <c r="C5" s="4" t="s">
        <v>9</v>
      </c>
      <c r="D5" s="3" t="s">
        <v>10</v>
      </c>
      <c r="E5" s="20" t="s">
        <v>11</v>
      </c>
      <c r="F5" s="5" t="s">
        <v>9</v>
      </c>
      <c r="G5" s="20" t="s">
        <v>10</v>
      </c>
      <c r="H5" s="6" t="s">
        <v>11</v>
      </c>
      <c r="I5" s="4" t="s">
        <v>9</v>
      </c>
      <c r="J5" s="22" t="s">
        <v>18</v>
      </c>
      <c r="K5" s="3" t="s">
        <v>12</v>
      </c>
      <c r="N5" s="21"/>
    </row>
    <row r="6" spans="1:15" x14ac:dyDescent="0.25">
      <c r="A6" s="16">
        <v>1</v>
      </c>
      <c r="B6" s="7" t="s">
        <v>13</v>
      </c>
      <c r="C6" s="9">
        <v>1500</v>
      </c>
      <c r="D6" s="11">
        <v>4.5</v>
      </c>
      <c r="E6" s="11">
        <f>C6*D6</f>
        <v>6750</v>
      </c>
      <c r="F6" s="10"/>
      <c r="G6" s="11"/>
      <c r="H6" s="11"/>
      <c r="I6" s="10">
        <f>C6</f>
        <v>1500</v>
      </c>
      <c r="J6" s="11">
        <f>D6</f>
        <v>4.5</v>
      </c>
      <c r="K6" s="11">
        <f>I6*J6</f>
        <v>6750</v>
      </c>
      <c r="N6" s="21"/>
    </row>
    <row r="7" spans="1:15" x14ac:dyDescent="0.25">
      <c r="A7" s="17">
        <v>45298</v>
      </c>
      <c r="B7" s="13" t="s">
        <v>15</v>
      </c>
      <c r="C7" s="10"/>
      <c r="D7" s="15"/>
      <c r="E7" s="11"/>
      <c r="F7" s="14">
        <v>500</v>
      </c>
      <c r="G7" s="15">
        <f>J6</f>
        <v>4.5</v>
      </c>
      <c r="H7" s="15">
        <f>F7*G7</f>
        <v>2250</v>
      </c>
      <c r="I7" s="14">
        <f>I6-F7</f>
        <v>1000</v>
      </c>
      <c r="J7" s="15">
        <f>J6</f>
        <v>4.5</v>
      </c>
      <c r="K7" s="11">
        <f t="shared" ref="K7:K12" si="0">I7*J7</f>
        <v>4500</v>
      </c>
    </row>
    <row r="8" spans="1:15" x14ac:dyDescent="0.25">
      <c r="A8" s="17">
        <v>12</v>
      </c>
      <c r="B8" s="13" t="s">
        <v>14</v>
      </c>
      <c r="C8" s="14">
        <v>250</v>
      </c>
      <c r="D8" s="15">
        <v>4.5999999999999996</v>
      </c>
      <c r="E8" s="11">
        <f>(D8*C8)+195.4</f>
        <v>1345.4</v>
      </c>
      <c r="F8" s="14"/>
      <c r="G8" s="15"/>
      <c r="H8" s="15"/>
      <c r="I8" s="14">
        <f>I7+C8</f>
        <v>1250</v>
      </c>
      <c r="J8" s="15">
        <f>((I7*J7)+(C8*D8))/I8</f>
        <v>4.5199999999999996</v>
      </c>
      <c r="K8" s="11">
        <f t="shared" si="0"/>
        <v>5649.9999999999991</v>
      </c>
    </row>
    <row r="9" spans="1:15" x14ac:dyDescent="0.25">
      <c r="A9" s="17">
        <v>15</v>
      </c>
      <c r="B9" s="13" t="s">
        <v>15</v>
      </c>
      <c r="C9" s="14"/>
      <c r="D9" s="15"/>
      <c r="E9" s="11"/>
      <c r="F9" s="14">
        <v>300</v>
      </c>
      <c r="G9" s="15">
        <f>J8</f>
        <v>4.5199999999999996</v>
      </c>
      <c r="H9" s="15">
        <f>F9*G9</f>
        <v>1355.9999999999998</v>
      </c>
      <c r="I9" s="14">
        <f>I8-F9</f>
        <v>950</v>
      </c>
      <c r="J9" s="15">
        <v>4.5199999999999996</v>
      </c>
      <c r="K9" s="11">
        <f t="shared" si="0"/>
        <v>4294</v>
      </c>
    </row>
    <row r="10" spans="1:15" x14ac:dyDescent="0.25">
      <c r="A10" s="17">
        <v>45307</v>
      </c>
      <c r="B10" s="13" t="s">
        <v>14</v>
      </c>
      <c r="C10" s="14">
        <v>200</v>
      </c>
      <c r="D10" s="15">
        <v>4.7</v>
      </c>
      <c r="E10" s="11">
        <f>940+148.9</f>
        <v>1088.9000000000001</v>
      </c>
      <c r="F10" s="14"/>
      <c r="G10" s="15"/>
      <c r="H10" s="15"/>
      <c r="I10" s="14">
        <f>I9+C10</f>
        <v>1150</v>
      </c>
      <c r="J10" s="15">
        <f>((I9*J9)+(C10*D10))/I10</f>
        <v>4.5513043478260871</v>
      </c>
      <c r="K10" s="11">
        <f t="shared" si="0"/>
        <v>5234</v>
      </c>
    </row>
    <row r="11" spans="1:15" x14ac:dyDescent="0.25">
      <c r="A11" s="17">
        <v>17</v>
      </c>
      <c r="B11" s="13" t="s">
        <v>15</v>
      </c>
      <c r="C11" s="14"/>
      <c r="D11" s="15"/>
      <c r="E11" s="11"/>
      <c r="F11" s="14">
        <v>100</v>
      </c>
      <c r="G11" s="15">
        <f>J10</f>
        <v>4.5513043478260871</v>
      </c>
      <c r="H11" s="15">
        <f>455.13+G18</f>
        <v>596.22029999999995</v>
      </c>
      <c r="I11" s="14">
        <f>I10-F11</f>
        <v>1050</v>
      </c>
      <c r="J11" s="15">
        <v>4.55</v>
      </c>
      <c r="K11" s="11">
        <f t="shared" si="0"/>
        <v>4777.5</v>
      </c>
    </row>
    <row r="12" spans="1:15" x14ac:dyDescent="0.25">
      <c r="A12" s="17">
        <v>28</v>
      </c>
      <c r="B12" s="13" t="s">
        <v>15</v>
      </c>
      <c r="C12" s="14"/>
      <c r="D12" s="15"/>
      <c r="E12" s="11"/>
      <c r="F12" s="14">
        <v>1050</v>
      </c>
      <c r="G12" s="15">
        <v>4.55</v>
      </c>
      <c r="H12" s="15">
        <f>F12*G12</f>
        <v>4777.5</v>
      </c>
      <c r="I12" s="14">
        <f>I11-F12</f>
        <v>0</v>
      </c>
      <c r="J12" s="15">
        <v>4.55</v>
      </c>
      <c r="K12" s="11">
        <f t="shared" si="0"/>
        <v>0</v>
      </c>
    </row>
    <row r="14" spans="1:15" x14ac:dyDescent="0.25">
      <c r="A14" s="40" t="s">
        <v>23</v>
      </c>
      <c r="B14" s="41"/>
      <c r="C14" s="41"/>
      <c r="D14" s="41"/>
      <c r="E14" s="41"/>
      <c r="F14" s="41"/>
      <c r="G14" s="42"/>
      <c r="O14" s="19"/>
    </row>
    <row r="15" spans="1:15" x14ac:dyDescent="0.25">
      <c r="A15" s="43" t="s">
        <v>30</v>
      </c>
      <c r="B15" s="44" t="s">
        <v>24</v>
      </c>
      <c r="C15" s="44" t="s">
        <v>25</v>
      </c>
      <c r="D15" s="44" t="s">
        <v>27</v>
      </c>
      <c r="E15" s="44" t="s">
        <v>26</v>
      </c>
      <c r="F15" s="44" t="s">
        <v>29</v>
      </c>
      <c r="G15" s="43" t="s">
        <v>28</v>
      </c>
    </row>
    <row r="16" spans="1:15" x14ac:dyDescent="0.25">
      <c r="A16" s="38">
        <v>45303</v>
      </c>
      <c r="B16" s="39">
        <f>1150*0.05</f>
        <v>57.5</v>
      </c>
      <c r="C16" s="39">
        <f>6.2/3</f>
        <v>2.0666666666666669</v>
      </c>
      <c r="D16" s="39">
        <f>9.4/3</f>
        <v>3.1333333333333333</v>
      </c>
      <c r="E16" s="39">
        <f>18.6/3</f>
        <v>6.2</v>
      </c>
      <c r="F16" s="39">
        <f>1150*0.21</f>
        <v>241.5</v>
      </c>
      <c r="G16" s="39">
        <f>(F16+E16+D16+C16)-B16</f>
        <v>195.39999999999998</v>
      </c>
      <c r="O16" s="19"/>
    </row>
    <row r="17" spans="1:15" x14ac:dyDescent="0.25">
      <c r="A17" s="38">
        <v>45307</v>
      </c>
      <c r="B17" s="39">
        <v>65.8</v>
      </c>
      <c r="C17" s="39">
        <f>18.4/3</f>
        <v>6.1333333333333329</v>
      </c>
      <c r="D17" s="39">
        <f>9.3/3</f>
        <v>3.1</v>
      </c>
      <c r="E17" s="39">
        <f>24.2/3</f>
        <v>8.0666666666666664</v>
      </c>
      <c r="F17" s="39">
        <v>197.4</v>
      </c>
      <c r="G17" s="39">
        <f>(F17+E17+D17+C17)-B17</f>
        <v>148.89999999999998</v>
      </c>
    </row>
    <row r="18" spans="1:15" s="45" customFormat="1" x14ac:dyDescent="0.25">
      <c r="A18" s="38">
        <v>45308</v>
      </c>
      <c r="B18" s="39">
        <f>455.13*0.1</f>
        <v>45.513000000000005</v>
      </c>
      <c r="C18" s="39">
        <f>455.13*0.21</f>
        <v>95.577299999999994</v>
      </c>
      <c r="D18" s="39"/>
      <c r="E18" s="39"/>
      <c r="F18" s="39"/>
      <c r="G18" s="39">
        <f>SUM(B18:C18)</f>
        <v>141.09030000000001</v>
      </c>
      <c r="O18" s="46"/>
    </row>
    <row r="19" spans="1:15" s="47" customFormat="1" x14ac:dyDescent="0.25">
      <c r="A19" s="55"/>
      <c r="B19" s="56"/>
      <c r="C19" s="56"/>
      <c r="D19" s="56"/>
      <c r="E19" s="56"/>
      <c r="F19" s="56"/>
      <c r="G19" s="56"/>
      <c r="O19" s="57"/>
    </row>
    <row r="20" spans="1:15" ht="15.75" thickBot="1" x14ac:dyDescent="0.3"/>
    <row r="21" spans="1:15" ht="15.75" thickBot="1" x14ac:dyDescent="0.3">
      <c r="A21" s="30" t="s">
        <v>16</v>
      </c>
      <c r="B21" s="31"/>
      <c r="C21" s="31"/>
      <c r="D21" s="31"/>
      <c r="E21" s="31"/>
      <c r="F21" s="31"/>
      <c r="G21" s="31"/>
      <c r="H21" s="31"/>
      <c r="I21" s="31"/>
      <c r="J21" s="32"/>
      <c r="K21" s="47"/>
    </row>
    <row r="22" spans="1:15" ht="15.75" thickBot="1" x14ac:dyDescent="0.3">
      <c r="A22" s="53" t="s">
        <v>32</v>
      </c>
      <c r="B22" s="52"/>
      <c r="C22" s="52"/>
      <c r="D22" s="52"/>
      <c r="E22" s="52"/>
      <c r="F22" s="52"/>
      <c r="G22" s="52"/>
      <c r="H22" s="52"/>
      <c r="I22" s="52"/>
      <c r="J22" s="54"/>
      <c r="K22" s="50"/>
    </row>
    <row r="23" spans="1:15" ht="15.75" thickBot="1" x14ac:dyDescent="0.3">
      <c r="A23" s="24" t="s">
        <v>2</v>
      </c>
      <c r="B23" s="18" t="s">
        <v>3</v>
      </c>
      <c r="C23" s="28" t="s">
        <v>4</v>
      </c>
      <c r="D23" s="29"/>
      <c r="E23" s="27"/>
      <c r="F23" s="28" t="s">
        <v>5</v>
      </c>
      <c r="G23" s="29"/>
      <c r="H23" s="27"/>
      <c r="I23" s="28" t="s">
        <v>6</v>
      </c>
      <c r="J23" s="27"/>
      <c r="K23" s="51"/>
      <c r="L23" s="21"/>
    </row>
    <row r="24" spans="1:15" ht="15.75" thickBot="1" x14ac:dyDescent="0.3">
      <c r="A24" s="25"/>
      <c r="B24" s="2" t="s">
        <v>7</v>
      </c>
      <c r="C24" s="4" t="s">
        <v>9</v>
      </c>
      <c r="D24" s="3" t="s">
        <v>10</v>
      </c>
      <c r="E24" s="20" t="s">
        <v>11</v>
      </c>
      <c r="F24" s="5" t="s">
        <v>9</v>
      </c>
      <c r="G24" s="20" t="s">
        <v>10</v>
      </c>
      <c r="H24" s="6" t="s">
        <v>11</v>
      </c>
      <c r="I24" s="4" t="s">
        <v>9</v>
      </c>
      <c r="J24" s="3" t="s">
        <v>12</v>
      </c>
      <c r="K24" s="49"/>
    </row>
    <row r="25" spans="1:15" x14ac:dyDescent="0.25">
      <c r="A25" s="16">
        <v>1</v>
      </c>
      <c r="B25" s="7" t="s">
        <v>13</v>
      </c>
      <c r="C25" s="9">
        <v>2000</v>
      </c>
      <c r="D25" s="11">
        <v>4.08</v>
      </c>
      <c r="E25" s="11">
        <f>C25*D25</f>
        <v>8160</v>
      </c>
      <c r="F25" s="10"/>
      <c r="G25" s="11"/>
      <c r="H25" s="11"/>
      <c r="I25" s="10">
        <f>C25</f>
        <v>2000</v>
      </c>
      <c r="J25" s="11">
        <f>E25</f>
        <v>8160</v>
      </c>
      <c r="K25" s="47"/>
    </row>
    <row r="26" spans="1:15" x14ac:dyDescent="0.25">
      <c r="A26" s="17">
        <v>10</v>
      </c>
      <c r="B26" s="13" t="s">
        <v>15</v>
      </c>
      <c r="C26" s="14"/>
      <c r="D26" s="15"/>
      <c r="E26" s="11"/>
      <c r="F26" s="14">
        <v>150</v>
      </c>
      <c r="G26" s="15">
        <v>4.08</v>
      </c>
      <c r="H26" s="15">
        <f>F26*G26</f>
        <v>612</v>
      </c>
      <c r="I26" s="14">
        <f>I25-F26</f>
        <v>1850</v>
      </c>
      <c r="J26" s="15">
        <f>J25-H26</f>
        <v>7548</v>
      </c>
      <c r="K26" s="48"/>
    </row>
    <row r="27" spans="1:15" x14ac:dyDescent="0.25">
      <c r="A27" s="17">
        <v>45303</v>
      </c>
      <c r="B27" s="13" t="s">
        <v>14</v>
      </c>
      <c r="C27" s="14">
        <v>250</v>
      </c>
      <c r="D27" s="15">
        <v>5.2</v>
      </c>
      <c r="E27" s="11">
        <f>1300+219.4</f>
        <v>1519.4</v>
      </c>
      <c r="F27" s="14"/>
      <c r="G27" s="15"/>
      <c r="H27" s="15"/>
      <c r="I27" s="14">
        <f>I26+C27</f>
        <v>2100</v>
      </c>
      <c r="J27" s="15">
        <f>J26+E27</f>
        <v>9067.4</v>
      </c>
      <c r="K27" s="48"/>
    </row>
    <row r="28" spans="1:15" x14ac:dyDescent="0.25">
      <c r="A28" s="17">
        <v>15</v>
      </c>
      <c r="B28" s="13" t="s">
        <v>15</v>
      </c>
      <c r="C28" s="14"/>
      <c r="D28" s="15"/>
      <c r="E28" s="11"/>
      <c r="F28" s="14">
        <v>500</v>
      </c>
      <c r="G28" s="15">
        <v>4.08</v>
      </c>
      <c r="H28" s="15">
        <f>F28*G28</f>
        <v>2040</v>
      </c>
      <c r="I28" s="14">
        <f>I27-F28</f>
        <v>1600</v>
      </c>
      <c r="J28" s="15">
        <f>J27-H28</f>
        <v>7027.4</v>
      </c>
      <c r="K28" s="48"/>
    </row>
    <row r="29" spans="1:15" x14ac:dyDescent="0.25">
      <c r="A29" s="17">
        <v>45307</v>
      </c>
      <c r="B29" s="13" t="s">
        <v>14</v>
      </c>
      <c r="C29" s="14">
        <v>300</v>
      </c>
      <c r="D29" s="15">
        <v>4.9000000000000004</v>
      </c>
      <c r="E29" s="11">
        <f>1470+G36</f>
        <v>1693.1</v>
      </c>
      <c r="F29" s="14"/>
      <c r="G29" s="15"/>
      <c r="H29" s="15"/>
      <c r="I29" s="14">
        <f>I28+C29</f>
        <v>1900</v>
      </c>
      <c r="J29" s="15">
        <f>J28+E29</f>
        <v>8720.5</v>
      </c>
      <c r="K29" s="48"/>
    </row>
    <row r="30" spans="1:15" x14ac:dyDescent="0.25">
      <c r="A30" s="17">
        <v>45308</v>
      </c>
      <c r="B30" s="13" t="s">
        <v>15</v>
      </c>
      <c r="C30" s="14"/>
      <c r="D30" s="15"/>
      <c r="E30" s="11"/>
      <c r="F30" s="14">
        <v>120</v>
      </c>
      <c r="G30" s="15">
        <v>4.08</v>
      </c>
      <c r="H30" s="15">
        <f>489.6+G37</f>
        <v>641.37599999999998</v>
      </c>
      <c r="I30" s="14">
        <f>I29-F30</f>
        <v>1780</v>
      </c>
      <c r="J30" s="15">
        <f>J29-H30</f>
        <v>8079.1239999999998</v>
      </c>
      <c r="K30" s="48"/>
    </row>
    <row r="31" spans="1:15" x14ac:dyDescent="0.25">
      <c r="A31" s="17">
        <v>28</v>
      </c>
      <c r="B31" s="13"/>
      <c r="C31" s="14"/>
      <c r="D31" s="15"/>
      <c r="E31" s="11"/>
      <c r="F31" s="14">
        <v>500</v>
      </c>
      <c r="G31" s="15">
        <v>4.08</v>
      </c>
      <c r="H31" s="15">
        <f>F31*G31</f>
        <v>2040</v>
      </c>
      <c r="I31" s="14">
        <f>I30-F31</f>
        <v>1280</v>
      </c>
      <c r="J31" s="15">
        <f>J30-H31</f>
        <v>6039.1239999999998</v>
      </c>
      <c r="K31" s="48"/>
    </row>
    <row r="32" spans="1:15" x14ac:dyDescent="0.25">
      <c r="K32" s="47"/>
    </row>
    <row r="33" spans="1:10" x14ac:dyDescent="0.25">
      <c r="A33" s="40" t="s">
        <v>23</v>
      </c>
      <c r="B33" s="41"/>
      <c r="C33" s="41"/>
      <c r="D33" s="41"/>
      <c r="E33" s="41"/>
      <c r="F33" s="41"/>
      <c r="G33" s="42"/>
    </row>
    <row r="34" spans="1:10" x14ac:dyDescent="0.25">
      <c r="A34" s="43" t="s">
        <v>30</v>
      </c>
      <c r="B34" s="44" t="s">
        <v>24</v>
      </c>
      <c r="C34" s="44" t="s">
        <v>25</v>
      </c>
      <c r="D34" s="44" t="s">
        <v>27</v>
      </c>
      <c r="E34" s="44" t="s">
        <v>26</v>
      </c>
      <c r="F34" s="44" t="s">
        <v>29</v>
      </c>
      <c r="G34" s="43" t="s">
        <v>28</v>
      </c>
    </row>
    <row r="35" spans="1:10" x14ac:dyDescent="0.25">
      <c r="A35" s="38">
        <v>45303</v>
      </c>
      <c r="B35" s="39">
        <f>1300*0.05</f>
        <v>65</v>
      </c>
      <c r="C35" s="39">
        <f>6.2/3</f>
        <v>2.0666666666666669</v>
      </c>
      <c r="D35" s="39">
        <f>9.4/3</f>
        <v>3.1333333333333333</v>
      </c>
      <c r="E35" s="39">
        <f>18.6/3</f>
        <v>6.2</v>
      </c>
      <c r="F35" s="39">
        <f>1300*0.21</f>
        <v>273</v>
      </c>
      <c r="G35" s="39">
        <f>(C35+D35+E35+F35)-B35</f>
        <v>219.39999999999998</v>
      </c>
    </row>
    <row r="36" spans="1:10" x14ac:dyDescent="0.25">
      <c r="A36" s="38">
        <v>45307</v>
      </c>
      <c r="B36" s="39">
        <f>1470*0.07</f>
        <v>102.9</v>
      </c>
      <c r="C36" s="39">
        <f>18.4/3</f>
        <v>6.1333333333333329</v>
      </c>
      <c r="D36" s="39">
        <f>9.3/3</f>
        <v>3.1</v>
      </c>
      <c r="E36" s="39">
        <f>24.2/3</f>
        <v>8.0666666666666664</v>
      </c>
      <c r="F36" s="39">
        <f>1470*0.21</f>
        <v>308.7</v>
      </c>
      <c r="G36" s="39">
        <f>(F36+E36+D36+C36)-B36</f>
        <v>223.1</v>
      </c>
    </row>
    <row r="37" spans="1:10" s="45" customFormat="1" x14ac:dyDescent="0.25">
      <c r="A37" s="38">
        <v>45308</v>
      </c>
      <c r="B37" s="39">
        <f>489.6*0.1</f>
        <v>48.960000000000008</v>
      </c>
      <c r="C37" s="39">
        <f>489.6*0.21</f>
        <v>102.816</v>
      </c>
      <c r="D37" s="39"/>
      <c r="E37" s="39"/>
      <c r="F37" s="39"/>
      <c r="G37" s="39">
        <f>SUM(B37:C37)</f>
        <v>151.77600000000001</v>
      </c>
    </row>
    <row r="39" spans="1:10" ht="15.75" thickBot="1" x14ac:dyDescent="0.3"/>
    <row r="40" spans="1:10" ht="15.75" thickBot="1" x14ac:dyDescent="0.3">
      <c r="A40" s="30" t="s">
        <v>16</v>
      </c>
      <c r="B40" s="31"/>
      <c r="C40" s="31"/>
      <c r="D40" s="31"/>
      <c r="E40" s="31"/>
      <c r="F40" s="31"/>
      <c r="G40" s="31"/>
      <c r="H40" s="31"/>
      <c r="I40" s="31"/>
      <c r="J40" s="32"/>
    </row>
    <row r="41" spans="1:10" ht="15.75" thickBot="1" x14ac:dyDescent="0.3">
      <c r="A41" s="53" t="s">
        <v>31</v>
      </c>
      <c r="B41" s="52"/>
      <c r="C41" s="52"/>
      <c r="D41" s="52"/>
      <c r="E41" s="52"/>
      <c r="F41" s="52"/>
      <c r="G41" s="52"/>
      <c r="H41" s="52"/>
      <c r="I41" s="52"/>
      <c r="J41" s="54"/>
    </row>
    <row r="42" spans="1:10" ht="15.75" thickBot="1" x14ac:dyDescent="0.3">
      <c r="A42" s="24" t="s">
        <v>2</v>
      </c>
      <c r="B42" s="18" t="s">
        <v>3</v>
      </c>
      <c r="C42" s="28" t="s">
        <v>4</v>
      </c>
      <c r="D42" s="29"/>
      <c r="E42" s="27"/>
      <c r="F42" s="28" t="s">
        <v>5</v>
      </c>
      <c r="G42" s="29"/>
      <c r="H42" s="27"/>
      <c r="I42" s="28" t="s">
        <v>6</v>
      </c>
      <c r="J42" s="27"/>
    </row>
    <row r="43" spans="1:10" ht="15.75" thickBot="1" x14ac:dyDescent="0.3">
      <c r="A43" s="25"/>
      <c r="B43" s="2" t="s">
        <v>7</v>
      </c>
      <c r="C43" s="4" t="s">
        <v>9</v>
      </c>
      <c r="D43" s="3" t="s">
        <v>10</v>
      </c>
      <c r="E43" s="20" t="s">
        <v>11</v>
      </c>
      <c r="F43" s="5" t="s">
        <v>9</v>
      </c>
      <c r="G43" s="20" t="s">
        <v>10</v>
      </c>
      <c r="H43" s="6" t="s">
        <v>11</v>
      </c>
      <c r="I43" s="4" t="s">
        <v>9</v>
      </c>
      <c r="J43" s="3" t="s">
        <v>12</v>
      </c>
    </row>
    <row r="44" spans="1:10" x14ac:dyDescent="0.25">
      <c r="A44" s="16">
        <v>1</v>
      </c>
      <c r="B44" s="7" t="s">
        <v>13</v>
      </c>
      <c r="C44" s="9">
        <v>2500</v>
      </c>
      <c r="D44" s="11">
        <v>5.2</v>
      </c>
      <c r="E44" s="11">
        <f>C44*D44</f>
        <v>13000</v>
      </c>
      <c r="F44" s="10"/>
      <c r="G44" s="11"/>
      <c r="H44" s="11"/>
      <c r="I44" s="10">
        <f>C44</f>
        <v>2500</v>
      </c>
      <c r="J44" s="11">
        <f>E44</f>
        <v>13000</v>
      </c>
    </row>
    <row r="45" spans="1:10" x14ac:dyDescent="0.25">
      <c r="A45" s="17">
        <v>12</v>
      </c>
      <c r="B45" s="13" t="s">
        <v>14</v>
      </c>
      <c r="C45" s="10">
        <v>50</v>
      </c>
      <c r="D45" s="15">
        <v>5.3</v>
      </c>
      <c r="E45" s="11">
        <f>265+G53</f>
        <v>318.8</v>
      </c>
      <c r="F45" s="14"/>
      <c r="G45" s="15"/>
      <c r="H45" s="15"/>
      <c r="I45" s="14">
        <f>I44+C45</f>
        <v>2550</v>
      </c>
      <c r="J45" s="15">
        <f>J44+E45</f>
        <v>13318.8</v>
      </c>
    </row>
    <row r="46" spans="1:10" x14ac:dyDescent="0.25">
      <c r="A46" s="17">
        <v>15</v>
      </c>
      <c r="B46" s="13" t="s">
        <v>15</v>
      </c>
      <c r="C46" s="14"/>
      <c r="D46" s="15"/>
      <c r="E46" s="11"/>
      <c r="F46" s="14">
        <v>500</v>
      </c>
      <c r="G46" s="15">
        <v>5.2</v>
      </c>
      <c r="H46" s="15">
        <f>F46*G46</f>
        <v>2600</v>
      </c>
      <c r="I46" s="14">
        <f>I45-F46</f>
        <v>2050</v>
      </c>
      <c r="J46" s="15">
        <f>J45-H46</f>
        <v>10718.8</v>
      </c>
    </row>
    <row r="47" spans="1:10" x14ac:dyDescent="0.25">
      <c r="A47" s="17">
        <v>16</v>
      </c>
      <c r="B47" s="13" t="s">
        <v>14</v>
      </c>
      <c r="C47" s="14">
        <v>350</v>
      </c>
      <c r="D47" s="15">
        <v>5.2</v>
      </c>
      <c r="E47" s="11">
        <f>1820+G54</f>
        <v>2092.1</v>
      </c>
      <c r="F47" s="14"/>
      <c r="G47" s="15"/>
      <c r="H47" s="15"/>
      <c r="I47" s="14">
        <f>I46+C47</f>
        <v>2400</v>
      </c>
      <c r="J47" s="15">
        <f>J46+E47</f>
        <v>12810.9</v>
      </c>
    </row>
    <row r="48" spans="1:10" x14ac:dyDescent="0.25">
      <c r="A48" s="17">
        <v>17</v>
      </c>
      <c r="B48" s="13" t="s">
        <v>15</v>
      </c>
      <c r="C48" s="14"/>
      <c r="D48" s="15"/>
      <c r="E48" s="11"/>
      <c r="F48" s="14">
        <v>150</v>
      </c>
      <c r="G48" s="15">
        <v>5.2</v>
      </c>
      <c r="H48" s="15">
        <f>780+G55</f>
        <v>1021.8</v>
      </c>
      <c r="I48" s="14">
        <f>I47-F48</f>
        <v>2250</v>
      </c>
      <c r="J48" s="15">
        <f>J47-H48</f>
        <v>11789.1</v>
      </c>
    </row>
    <row r="49" spans="1:10" x14ac:dyDescent="0.25">
      <c r="A49" s="17">
        <v>28</v>
      </c>
      <c r="B49" s="13" t="s">
        <v>15</v>
      </c>
      <c r="C49" s="14"/>
      <c r="D49" s="15"/>
      <c r="E49" s="11"/>
      <c r="F49" s="14">
        <v>650</v>
      </c>
      <c r="G49" s="15">
        <v>5.2</v>
      </c>
      <c r="H49" s="15">
        <f>G49*F49</f>
        <v>3380</v>
      </c>
      <c r="I49" s="14">
        <f>I48-F49</f>
        <v>1600</v>
      </c>
      <c r="J49" s="15">
        <f>J48-H49</f>
        <v>8409.1</v>
      </c>
    </row>
    <row r="51" spans="1:10" x14ac:dyDescent="0.25">
      <c r="A51" s="40" t="s">
        <v>23</v>
      </c>
      <c r="B51" s="41"/>
      <c r="C51" s="41"/>
      <c r="D51" s="41"/>
      <c r="E51" s="41"/>
      <c r="F51" s="41"/>
      <c r="G51" s="42"/>
    </row>
    <row r="52" spans="1:10" x14ac:dyDescent="0.25">
      <c r="A52" s="43" t="s">
        <v>30</v>
      </c>
      <c r="B52" s="44" t="s">
        <v>24</v>
      </c>
      <c r="C52" s="44" t="s">
        <v>25</v>
      </c>
      <c r="D52" s="44" t="s">
        <v>27</v>
      </c>
      <c r="E52" s="44" t="s">
        <v>26</v>
      </c>
      <c r="F52" s="44" t="s">
        <v>29</v>
      </c>
      <c r="G52" s="43" t="s">
        <v>28</v>
      </c>
    </row>
    <row r="53" spans="1:10" x14ac:dyDescent="0.25">
      <c r="A53" s="38">
        <v>45303</v>
      </c>
      <c r="B53" s="39">
        <f>265*0.05</f>
        <v>13.25</v>
      </c>
      <c r="C53" s="39">
        <f>6.2/3</f>
        <v>2.0666666666666669</v>
      </c>
      <c r="D53" s="39">
        <f>9.4/3</f>
        <v>3.1333333333333333</v>
      </c>
      <c r="E53" s="39">
        <f>18.6/3</f>
        <v>6.2</v>
      </c>
      <c r="F53" s="39">
        <f>265*0.21</f>
        <v>55.65</v>
      </c>
      <c r="G53" s="39">
        <f>(C53+D53+E53+F53)-B53</f>
        <v>53.8</v>
      </c>
    </row>
    <row r="54" spans="1:10" x14ac:dyDescent="0.25">
      <c r="A54" s="38">
        <v>45307</v>
      </c>
      <c r="B54" s="39">
        <f>1820*0.07</f>
        <v>127.4</v>
      </c>
      <c r="C54" s="39">
        <f>18.4/3</f>
        <v>6.1333333333333329</v>
      </c>
      <c r="D54" s="39">
        <f>9.3/3</f>
        <v>3.1</v>
      </c>
      <c r="E54" s="39">
        <f>24.2/3</f>
        <v>8.0666666666666664</v>
      </c>
      <c r="F54" s="39">
        <f>1820*0.21</f>
        <v>382.2</v>
      </c>
      <c r="G54" s="39">
        <f>(F54+E54+D54+C54)-B54</f>
        <v>272.10000000000002</v>
      </c>
    </row>
    <row r="55" spans="1:10" x14ac:dyDescent="0.25">
      <c r="A55" s="38">
        <v>45308</v>
      </c>
      <c r="B55" s="39">
        <f>780*0.1</f>
        <v>78</v>
      </c>
      <c r="C55" s="39">
        <f>780*0.21</f>
        <v>163.79999999999998</v>
      </c>
      <c r="D55" s="39"/>
      <c r="E55" s="39"/>
      <c r="F55" s="39"/>
      <c r="G55" s="39">
        <f>SUM(B55:C55)</f>
        <v>241.79999999999998</v>
      </c>
    </row>
  </sheetData>
  <mergeCells count="21">
    <mergeCell ref="A51:G51"/>
    <mergeCell ref="A33:G33"/>
    <mergeCell ref="A21:J21"/>
    <mergeCell ref="A40:J40"/>
    <mergeCell ref="A41:J41"/>
    <mergeCell ref="A42:A43"/>
    <mergeCell ref="C42:E42"/>
    <mergeCell ref="F42:H42"/>
    <mergeCell ref="I42:J42"/>
    <mergeCell ref="A23:A24"/>
    <mergeCell ref="C23:E23"/>
    <mergeCell ref="F23:H23"/>
    <mergeCell ref="I23:J23"/>
    <mergeCell ref="A14:G14"/>
    <mergeCell ref="A22:J22"/>
    <mergeCell ref="A4:A5"/>
    <mergeCell ref="C4:E4"/>
    <mergeCell ref="F4:H4"/>
    <mergeCell ref="A2:K2"/>
    <mergeCell ref="A3:K3"/>
    <mergeCell ref="I4:K4"/>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Ejercicio #1</vt:lpstr>
      <vt:lpstr>Ejercicio #2</vt:lpstr>
      <vt:lpstr>Ejercicio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dcterms:created xsi:type="dcterms:W3CDTF">2024-03-09T06:36:48Z</dcterms:created>
  <dcterms:modified xsi:type="dcterms:W3CDTF">2024-03-13T15:51:17Z</dcterms:modified>
</cp:coreProperties>
</file>