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54d728944aa644/Documentos/Tareas/4° Semestre/INVENTARIO Y CADENA DE SUMINISTROS/"/>
    </mc:Choice>
  </mc:AlternateContent>
  <xr:revisionPtr revIDLastSave="849" documentId="8_{5C788951-BE73-4FC7-8267-1C6B59800EC8}" xr6:coauthVersionLast="47" xr6:coauthVersionMax="47" xr10:uidLastSave="{F6EA1A50-3234-45A1-8269-82BEDB3E8488}"/>
  <bookViews>
    <workbookView xWindow="-120" yWindow="-120" windowWidth="20730" windowHeight="11040" activeTab="2" xr2:uid="{78D2A541-050F-410F-AA86-8BD038815729}"/>
  </bookViews>
  <sheets>
    <sheet name="TROPICAL FIFO" sheetId="2" r:id="rId1"/>
    <sheet name="DIAL " sheetId="3" r:id="rId2"/>
    <sheet name="ABC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L30" i="2"/>
  <c r="K31" i="2"/>
  <c r="K30" i="2"/>
  <c r="J30" i="2"/>
  <c r="J31" i="2"/>
  <c r="J35" i="2"/>
  <c r="J34" i="2"/>
  <c r="G33" i="2"/>
  <c r="G32" i="2"/>
  <c r="J29" i="2"/>
  <c r="J28" i="2"/>
  <c r="K27" i="2"/>
  <c r="K28" i="2" s="1"/>
  <c r="K29" i="2" s="1"/>
  <c r="K32" i="2" s="1"/>
  <c r="K33" i="2" s="1"/>
  <c r="K34" i="2" s="1"/>
  <c r="K35" i="2" s="1"/>
  <c r="G27" i="2"/>
  <c r="K26" i="2"/>
  <c r="G26" i="2"/>
  <c r="L26" i="2" s="1"/>
  <c r="L27" i="2" s="1"/>
  <c r="J12" i="2"/>
  <c r="J11" i="2"/>
  <c r="P38" i="4"/>
  <c r="P39" i="4" s="1"/>
  <c r="M39" i="4"/>
  <c r="M41" i="4"/>
  <c r="N41" i="4" s="1"/>
  <c r="O41" i="4" s="1"/>
  <c r="M42" i="4"/>
  <c r="M38" i="4"/>
  <c r="P22" i="4"/>
  <c r="P23" i="4" s="1"/>
  <c r="P24" i="4" s="1"/>
  <c r="P25" i="4" s="1"/>
  <c r="P26" i="4" s="1"/>
  <c r="P27" i="4" s="1"/>
  <c r="P28" i="4" s="1"/>
  <c r="P29" i="4" s="1"/>
  <c r="M25" i="4"/>
  <c r="M27" i="4"/>
  <c r="N27" i="4" s="1"/>
  <c r="O27" i="4" s="1"/>
  <c r="M28" i="4"/>
  <c r="M23" i="4"/>
  <c r="I11" i="4"/>
  <c r="K12" i="4"/>
  <c r="P6" i="4"/>
  <c r="P7" i="4" s="1"/>
  <c r="P8" i="4" s="1"/>
  <c r="P9" i="4" s="1"/>
  <c r="P10" i="4" s="1"/>
  <c r="I9" i="4"/>
  <c r="X15" i="4"/>
  <c r="Y15" i="4"/>
  <c r="X9" i="4"/>
  <c r="Y9" i="4"/>
  <c r="W13" i="4"/>
  <c r="W14" i="4"/>
  <c r="W12" i="4"/>
  <c r="W7" i="4"/>
  <c r="W8" i="4"/>
  <c r="W6" i="4"/>
  <c r="F40" i="4"/>
  <c r="G40" i="4" s="1"/>
  <c r="I40" i="4" s="1"/>
  <c r="J40" i="4" s="1"/>
  <c r="F37" i="4"/>
  <c r="Q37" i="4" s="1"/>
  <c r="F26" i="4"/>
  <c r="G26" i="4" s="1"/>
  <c r="I26" i="4" s="1"/>
  <c r="J26" i="4" s="1"/>
  <c r="F24" i="4"/>
  <c r="G24" i="4" s="1"/>
  <c r="I24" i="4" s="1"/>
  <c r="F22" i="4"/>
  <c r="Q22" i="4" s="1"/>
  <c r="F10" i="4"/>
  <c r="G10" i="4" s="1"/>
  <c r="I10" i="4" s="1"/>
  <c r="J10" i="4" s="1"/>
  <c r="F8" i="4"/>
  <c r="G8" i="4" s="1"/>
  <c r="I8" i="4" s="1"/>
  <c r="L9" i="4" s="1"/>
  <c r="M9" i="4" s="1"/>
  <c r="F6" i="4"/>
  <c r="L7" i="4" s="1"/>
  <c r="M7" i="4" s="1"/>
  <c r="L33" i="3"/>
  <c r="L30" i="3"/>
  <c r="K33" i="3"/>
  <c r="K30" i="3"/>
  <c r="G34" i="3"/>
  <c r="J33" i="3"/>
  <c r="G31" i="3"/>
  <c r="G30" i="3"/>
  <c r="I32" i="3" s="1"/>
  <c r="J32" i="3" s="1"/>
  <c r="G28" i="3"/>
  <c r="K27" i="3"/>
  <c r="K28" i="3" s="1"/>
  <c r="K29" i="3" s="1"/>
  <c r="G27" i="3"/>
  <c r="I29" i="3" s="1"/>
  <c r="K11" i="3"/>
  <c r="K12" i="3" s="1"/>
  <c r="K13" i="3" s="1"/>
  <c r="K14" i="3" s="1"/>
  <c r="K15" i="3" s="1"/>
  <c r="K16" i="3" s="1"/>
  <c r="K17" i="3" s="1"/>
  <c r="J14" i="3"/>
  <c r="J15" i="3"/>
  <c r="J13" i="3"/>
  <c r="J10" i="3"/>
  <c r="J9" i="3"/>
  <c r="G8" i="3"/>
  <c r="G11" i="3"/>
  <c r="G12" i="3"/>
  <c r="G16" i="3"/>
  <c r="G7" i="3"/>
  <c r="L7" i="3" s="1"/>
  <c r="K7" i="3"/>
  <c r="K8" i="3" s="1"/>
  <c r="K9" i="3" s="1"/>
  <c r="K10" i="3" s="1"/>
  <c r="J16" i="2"/>
  <c r="L28" i="2" l="1"/>
  <c r="L29" i="2" s="1"/>
  <c r="L32" i="2" s="1"/>
  <c r="L33" i="2" s="1"/>
  <c r="L34" i="2" s="1"/>
  <c r="L35" i="2" s="1"/>
  <c r="P11" i="4"/>
  <c r="Q23" i="4"/>
  <c r="Q24" i="4" s="1"/>
  <c r="Q25" i="4" s="1"/>
  <c r="Q26" i="4" s="1"/>
  <c r="Q27" i="4" s="1"/>
  <c r="Q28" i="4" s="1"/>
  <c r="Q29" i="4" s="1"/>
  <c r="W15" i="4"/>
  <c r="L12" i="4" a="1"/>
  <c r="L12" i="4" s="1"/>
  <c r="M12" i="4" s="1"/>
  <c r="L11" i="4"/>
  <c r="M11" i="4" s="1"/>
  <c r="N11" i="4" s="1"/>
  <c r="O11" i="4" s="1"/>
  <c r="Q6" i="4"/>
  <c r="Q7" i="4" s="1"/>
  <c r="Q8" i="4" s="1"/>
  <c r="Q9" i="4" s="1"/>
  <c r="Q10" i="4" s="1"/>
  <c r="Q38" i="4"/>
  <c r="W9" i="4"/>
  <c r="P40" i="4"/>
  <c r="P41" i="4" s="1"/>
  <c r="P42" i="4" s="1"/>
  <c r="P43" i="4" s="1"/>
  <c r="K31" i="3"/>
  <c r="K32" i="3" s="1"/>
  <c r="K34" i="3" s="1"/>
  <c r="K35" i="3" s="1"/>
  <c r="L27" i="3"/>
  <c r="L28" i="3" s="1"/>
  <c r="L8" i="3"/>
  <c r="L9" i="3" s="1"/>
  <c r="L10" i="3" s="1"/>
  <c r="L11" i="3" s="1"/>
  <c r="L12" i="3" s="1"/>
  <c r="L13" i="3" s="1"/>
  <c r="L14" i="3" s="1"/>
  <c r="L15" i="3" s="1"/>
  <c r="L16" i="3" s="1"/>
  <c r="L17" i="3" s="1"/>
  <c r="J29" i="3"/>
  <c r="L29" i="3" s="1"/>
  <c r="L31" i="3" s="1"/>
  <c r="L32" i="3" s="1"/>
  <c r="L34" i="3" s="1"/>
  <c r="L35" i="3" s="1"/>
  <c r="K8" i="2"/>
  <c r="K9" i="2" s="1"/>
  <c r="K10" i="2" s="1"/>
  <c r="K11" i="2" s="1"/>
  <c r="K12" i="2" s="1"/>
  <c r="K13" i="2" s="1"/>
  <c r="K14" i="2" s="1"/>
  <c r="K15" i="2" s="1"/>
  <c r="K16" i="2" s="1"/>
  <c r="G9" i="2"/>
  <c r="G13" i="2"/>
  <c r="G14" i="2"/>
  <c r="G8" i="2"/>
  <c r="L8" i="2" l="1"/>
  <c r="I10" i="2"/>
  <c r="J10" i="2" s="1"/>
  <c r="J15" i="2"/>
  <c r="Q11" i="4"/>
  <c r="Q12" i="4" s="1"/>
  <c r="Q39" i="4"/>
  <c r="Q40" i="4" s="1"/>
  <c r="L9" i="2"/>
  <c r="L10" i="2" s="1"/>
  <c r="L11" i="2" s="1"/>
  <c r="L12" i="2" s="1"/>
  <c r="L13" i="2" s="1"/>
  <c r="L14" i="2" s="1"/>
  <c r="L15" i="2" l="1"/>
  <c r="L16" i="2" s="1"/>
  <c r="Q41" i="4"/>
  <c r="Q42" i="4" s="1"/>
  <c r="Q4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<sst xmlns="http://schemas.openxmlformats.org/spreadsheetml/2006/main" count="252" uniqueCount="62">
  <si>
    <t>FECHA</t>
  </si>
  <si>
    <t>DETALLE</t>
  </si>
  <si>
    <t>CONCEPTO</t>
  </si>
  <si>
    <t>CANTIDAD</t>
  </si>
  <si>
    <t>VL UNITARIO</t>
  </si>
  <si>
    <t xml:space="preserve">VL TOTAL </t>
  </si>
  <si>
    <t>ENTRADA</t>
  </si>
  <si>
    <t>VALOR UNITARIO</t>
  </si>
  <si>
    <t>VALOR TOTAL</t>
  </si>
  <si>
    <t>SALIDAS</t>
  </si>
  <si>
    <t>TOTAL</t>
  </si>
  <si>
    <t>SALDOS</t>
  </si>
  <si>
    <t>NO. FACTURA</t>
  </si>
  <si>
    <t>VENTA</t>
  </si>
  <si>
    <t>SALDO INIC</t>
  </si>
  <si>
    <t>COMPRA</t>
  </si>
  <si>
    <t>06//03/06</t>
  </si>
  <si>
    <t xml:space="preserve">DEVOLUCION </t>
  </si>
  <si>
    <t xml:space="preserve">01 DE ENERO </t>
  </si>
  <si>
    <t xml:space="preserve">INICIAL </t>
  </si>
  <si>
    <t>10 DE ENERO</t>
  </si>
  <si>
    <t>20 DE ENERO</t>
  </si>
  <si>
    <t>27 DE FEBRERO</t>
  </si>
  <si>
    <t>15 DE MARZO</t>
  </si>
  <si>
    <t>18 DE MARZO</t>
  </si>
  <si>
    <t>21 DE MARZO</t>
  </si>
  <si>
    <t>22 DE MARZO</t>
  </si>
  <si>
    <t>F.I.F.O</t>
  </si>
  <si>
    <t>P.M.P</t>
  </si>
  <si>
    <t>01 de enero</t>
  </si>
  <si>
    <t xml:space="preserve">inicial </t>
  </si>
  <si>
    <t xml:space="preserve">07 de enereo </t>
  </si>
  <si>
    <t>venta</t>
  </si>
  <si>
    <t xml:space="preserve">12 de enero </t>
  </si>
  <si>
    <t>compra</t>
  </si>
  <si>
    <t>15 de enero</t>
  </si>
  <si>
    <t>16 de enero</t>
  </si>
  <si>
    <t>17 de enero</t>
  </si>
  <si>
    <t>28 de enero</t>
  </si>
  <si>
    <t>PRODUCTO A</t>
  </si>
  <si>
    <t>PRODUCTO B</t>
  </si>
  <si>
    <t>PRODUCTO C</t>
  </si>
  <si>
    <t xml:space="preserve">GASTOS OPERATIVOS </t>
  </si>
  <si>
    <t>DESCUENTO</t>
  </si>
  <si>
    <t>PORTES</t>
  </si>
  <si>
    <t>SEGUROS</t>
  </si>
  <si>
    <t>A</t>
  </si>
  <si>
    <t>B</t>
  </si>
  <si>
    <t>C</t>
  </si>
  <si>
    <t xml:space="preserve">Cantidad </t>
  </si>
  <si>
    <t xml:space="preserve">Operación </t>
  </si>
  <si>
    <t>Fecha</t>
  </si>
  <si>
    <t xml:space="preserve">DESCUENTO </t>
  </si>
  <si>
    <t xml:space="preserve">EMBALAJES </t>
  </si>
  <si>
    <t>IVA</t>
  </si>
  <si>
    <t>16 DE ENERO</t>
  </si>
  <si>
    <t xml:space="preserve">17 DE ENERO </t>
  </si>
  <si>
    <t xml:space="preserve">12 DE ENERO </t>
  </si>
  <si>
    <t xml:space="preserve">Gastos operativos </t>
  </si>
  <si>
    <t>GASTOS</t>
  </si>
  <si>
    <t>Total</t>
  </si>
  <si>
    <t>VL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</si>
</sst>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8BE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0" fillId="6" borderId="1" xfId="0" applyFill="1" applyBorder="1"/>
    <xf numFmtId="14" fontId="0" fillId="0" borderId="1" xfId="0" applyNumberFormat="1" applyBorder="1"/>
    <xf numFmtId="44" fontId="0" fillId="0" borderId="0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8" borderId="1" xfId="0" applyFill="1" applyBorder="1"/>
    <xf numFmtId="9" fontId="0" fillId="8" borderId="1" xfId="0" applyNumberFormat="1" applyFill="1" applyBorder="1"/>
    <xf numFmtId="0" fontId="0" fillId="5" borderId="1" xfId="0" applyFill="1" applyBorder="1"/>
    <xf numFmtId="9" fontId="0" fillId="5" borderId="1" xfId="0" applyNumberFormat="1" applyFill="1" applyBorder="1"/>
    <xf numFmtId="0" fontId="0" fillId="3" borderId="1" xfId="0" applyFill="1" applyBorder="1"/>
    <xf numFmtId="9" fontId="0" fillId="3" borderId="1" xfId="0" applyNumberFormat="1" applyFill="1" applyBorder="1"/>
    <xf numFmtId="2" fontId="0" fillId="8" borderId="1" xfId="0" applyNumberFormat="1" applyFill="1" applyBorder="1"/>
    <xf numFmtId="2" fontId="0" fillId="5" borderId="1" xfId="0" applyNumberFormat="1" applyFill="1" applyBorder="1"/>
    <xf numFmtId="0" fontId="2" fillId="5" borderId="1" xfId="0" applyFont="1" applyFill="1" applyBorder="1"/>
    <xf numFmtId="2" fontId="2" fillId="5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44" fontId="0" fillId="0" borderId="0" xfId="1" applyFont="1" applyFill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1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AF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FEDC-0F2A-4A0E-A124-A67390943200}">
  <dimension ref="B3:L36"/>
  <sheetViews>
    <sheetView topLeftCell="A5" workbookViewId="0">
      <selection activeCell="M31" sqref="M31"/>
    </sheetView>
  </sheetViews>
  <sheetFormatPr baseColWidth="10" defaultRowHeight="15" x14ac:dyDescent="0.25"/>
  <cols>
    <col min="3" max="3" width="14.140625" customWidth="1"/>
    <col min="6" max="7" width="11.42578125" style="3"/>
    <col min="9" max="9" width="13.5703125" style="3" bestFit="1" customWidth="1"/>
    <col min="10" max="10" width="11.42578125" style="3"/>
    <col min="12" max="12" width="11.42578125" style="3"/>
  </cols>
  <sheetData>
    <row r="3" spans="2:12" x14ac:dyDescent="0.25">
      <c r="B3" t="s">
        <v>28</v>
      </c>
    </row>
    <row r="5" spans="2:12" x14ac:dyDescent="0.25">
      <c r="B5" s="1"/>
      <c r="C5" s="26" t="s">
        <v>1</v>
      </c>
      <c r="D5" s="26"/>
      <c r="E5" s="26" t="s">
        <v>6</v>
      </c>
      <c r="F5" s="26"/>
      <c r="G5" s="26"/>
      <c r="H5" s="27" t="s">
        <v>9</v>
      </c>
      <c r="I5" s="27"/>
      <c r="J5" s="27"/>
      <c r="K5" s="26" t="s">
        <v>11</v>
      </c>
      <c r="L5" s="26"/>
    </row>
    <row r="6" spans="2:12" x14ac:dyDescent="0.25">
      <c r="B6" s="4"/>
      <c r="C6" s="28" t="s">
        <v>2</v>
      </c>
      <c r="D6" s="29" t="s">
        <v>12</v>
      </c>
      <c r="E6" s="30" t="s">
        <v>3</v>
      </c>
      <c r="F6" s="31" t="s">
        <v>4</v>
      </c>
      <c r="G6" s="31" t="s">
        <v>5</v>
      </c>
      <c r="H6" s="32" t="s">
        <v>3</v>
      </c>
      <c r="I6" s="33" t="s">
        <v>7</v>
      </c>
      <c r="J6" s="33" t="s">
        <v>8</v>
      </c>
      <c r="K6" s="34" t="s">
        <v>3</v>
      </c>
      <c r="L6" s="35" t="s">
        <v>10</v>
      </c>
    </row>
    <row r="7" spans="2:12" x14ac:dyDescent="0.25">
      <c r="B7" s="4" t="s">
        <v>0</v>
      </c>
      <c r="C7" s="28"/>
      <c r="D7" s="29"/>
      <c r="E7" s="30"/>
      <c r="F7" s="31"/>
      <c r="G7" s="31"/>
      <c r="H7" s="32"/>
      <c r="I7" s="33"/>
      <c r="J7" s="33"/>
      <c r="K7" s="34"/>
      <c r="L7" s="35"/>
    </row>
    <row r="8" spans="2:12" x14ac:dyDescent="0.25">
      <c r="B8" s="5">
        <v>38777</v>
      </c>
      <c r="C8" s="1" t="s">
        <v>14</v>
      </c>
      <c r="D8" s="1"/>
      <c r="E8" s="1">
        <v>300</v>
      </c>
      <c r="F8" s="2">
        <v>10.199999999999999</v>
      </c>
      <c r="G8" s="2">
        <f>F8*E8</f>
        <v>3060</v>
      </c>
      <c r="H8" s="1"/>
      <c r="I8" s="2"/>
      <c r="J8" s="2"/>
      <c r="K8" s="1">
        <f>E8</f>
        <v>300</v>
      </c>
      <c r="L8" s="2">
        <f>G8</f>
        <v>3060</v>
      </c>
    </row>
    <row r="9" spans="2:12" x14ac:dyDescent="0.25">
      <c r="B9" s="5">
        <v>38778</v>
      </c>
      <c r="C9" s="1" t="s">
        <v>15</v>
      </c>
      <c r="D9" s="1"/>
      <c r="E9" s="1">
        <v>50</v>
      </c>
      <c r="F9" s="2">
        <v>10.8</v>
      </c>
      <c r="G9" s="2">
        <f t="shared" ref="G9:G14" si="0">F9*E9</f>
        <v>540</v>
      </c>
      <c r="H9" s="1"/>
      <c r="I9" s="2"/>
      <c r="J9" s="2"/>
      <c r="K9" s="1">
        <f>K8+E9</f>
        <v>350</v>
      </c>
      <c r="L9" s="2">
        <f>L8+G9</f>
        <v>3600</v>
      </c>
    </row>
    <row r="10" spans="2:12" x14ac:dyDescent="0.25">
      <c r="B10" s="1" t="s">
        <v>16</v>
      </c>
      <c r="C10" s="1" t="s">
        <v>13</v>
      </c>
      <c r="D10" s="1"/>
      <c r="E10" s="1"/>
      <c r="F10" s="2"/>
      <c r="G10" s="2"/>
      <c r="H10" s="1">
        <v>100</v>
      </c>
      <c r="I10" s="2">
        <f>SUM(G8:G9)/SUM(E8:E9)</f>
        <v>10.285714285714286</v>
      </c>
      <c r="J10" s="2">
        <f>I10*H10</f>
        <v>1028.5714285714287</v>
      </c>
      <c r="K10" s="1">
        <f>K9-H10</f>
        <v>250</v>
      </c>
      <c r="L10" s="2">
        <f>L9-J10</f>
        <v>2571.4285714285716</v>
      </c>
    </row>
    <row r="11" spans="2:12" x14ac:dyDescent="0.25">
      <c r="B11" s="5">
        <v>38784</v>
      </c>
      <c r="C11" s="1" t="s">
        <v>13</v>
      </c>
      <c r="D11" s="1"/>
      <c r="E11" s="1"/>
      <c r="F11" s="2"/>
      <c r="G11" s="2"/>
      <c r="H11" s="1">
        <v>150</v>
      </c>
      <c r="I11" s="2">
        <v>10.32</v>
      </c>
      <c r="J11" s="2">
        <f t="shared" ref="J11:J12" si="1">I11*H11</f>
        <v>1548</v>
      </c>
      <c r="K11" s="1">
        <f>K10-H11</f>
        <v>100</v>
      </c>
      <c r="L11" s="2">
        <f t="shared" ref="L11" si="2">L10-J11</f>
        <v>1023.4285714285716</v>
      </c>
    </row>
    <row r="12" spans="2:12" x14ac:dyDescent="0.25">
      <c r="B12" s="5">
        <v>38790</v>
      </c>
      <c r="C12" s="1" t="s">
        <v>13</v>
      </c>
      <c r="D12" s="1"/>
      <c r="E12" s="1"/>
      <c r="F12" s="2"/>
      <c r="G12" s="2"/>
      <c r="H12" s="1">
        <v>100</v>
      </c>
      <c r="I12" s="2">
        <v>10.5</v>
      </c>
      <c r="J12" s="2">
        <f t="shared" si="1"/>
        <v>1050</v>
      </c>
      <c r="K12" s="1">
        <f>K11-H12</f>
        <v>0</v>
      </c>
      <c r="L12" s="2">
        <f>L11-J12</f>
        <v>-26.571428571428442</v>
      </c>
    </row>
    <row r="13" spans="2:12" x14ac:dyDescent="0.25">
      <c r="B13" s="5">
        <v>38796</v>
      </c>
      <c r="C13" s="1" t="s">
        <v>17</v>
      </c>
      <c r="D13" s="1"/>
      <c r="E13" s="1">
        <v>10</v>
      </c>
      <c r="F13" s="2">
        <v>12.1</v>
      </c>
      <c r="G13" s="2">
        <f t="shared" si="0"/>
        <v>121</v>
      </c>
      <c r="H13" s="1"/>
      <c r="I13" s="2"/>
      <c r="J13" s="2"/>
      <c r="K13" s="1">
        <f>K12+E13</f>
        <v>10</v>
      </c>
      <c r="L13" s="2">
        <f>L12+G13</f>
        <v>94.428571428571558</v>
      </c>
    </row>
    <row r="14" spans="2:12" x14ac:dyDescent="0.25">
      <c r="B14" s="5">
        <v>38801</v>
      </c>
      <c r="C14" s="1" t="s">
        <v>15</v>
      </c>
      <c r="D14" s="1"/>
      <c r="E14" s="1">
        <v>300</v>
      </c>
      <c r="F14" s="2">
        <v>12.4</v>
      </c>
      <c r="G14" s="2">
        <f t="shared" si="0"/>
        <v>3720</v>
      </c>
      <c r="H14" s="1"/>
      <c r="I14" s="2"/>
      <c r="J14" s="2"/>
      <c r="K14" s="1">
        <f>K13+E14</f>
        <v>310</v>
      </c>
      <c r="L14" s="2">
        <f>L13+G14</f>
        <v>3814.4285714285716</v>
      </c>
    </row>
    <row r="15" spans="2:12" x14ac:dyDescent="0.25">
      <c r="B15" s="5">
        <v>38803</v>
      </c>
      <c r="C15" s="1" t="s">
        <v>13</v>
      </c>
      <c r="D15" s="1"/>
      <c r="E15" s="1"/>
      <c r="F15" s="2"/>
      <c r="G15" s="2"/>
      <c r="H15" s="1">
        <v>10</v>
      </c>
      <c r="I15" s="2">
        <v>12.1</v>
      </c>
      <c r="J15" s="2">
        <f>I15*H15</f>
        <v>121</v>
      </c>
      <c r="K15" s="1">
        <f>K14-H15</f>
        <v>300</v>
      </c>
      <c r="L15" s="2">
        <f>L14-J15</f>
        <v>3693.4285714285716</v>
      </c>
    </row>
    <row r="16" spans="2:12" x14ac:dyDescent="0.25">
      <c r="B16" s="5">
        <v>45380</v>
      </c>
      <c r="C16" s="1" t="s">
        <v>13</v>
      </c>
      <c r="D16" s="1"/>
      <c r="E16" s="1"/>
      <c r="F16" s="2"/>
      <c r="G16" s="2"/>
      <c r="H16" s="1">
        <v>100</v>
      </c>
      <c r="I16" s="2">
        <v>12.4</v>
      </c>
      <c r="J16" s="2">
        <f t="shared" ref="J16" si="3">I16*H16</f>
        <v>1240</v>
      </c>
      <c r="K16" s="1">
        <f>K15-H16</f>
        <v>200</v>
      </c>
      <c r="L16" s="2">
        <f>L15-J16</f>
        <v>2453.4285714285716</v>
      </c>
    </row>
    <row r="17" spans="2:12" x14ac:dyDescent="0.25">
      <c r="B17" s="1"/>
      <c r="C17" s="1"/>
      <c r="D17" s="1"/>
      <c r="E17" s="1"/>
      <c r="F17" s="2"/>
      <c r="G17" s="2"/>
      <c r="H17" s="1"/>
      <c r="I17" s="2"/>
      <c r="J17" s="2"/>
      <c r="K17" s="1"/>
      <c r="L17" s="2"/>
    </row>
    <row r="18" spans="2:12" x14ac:dyDescent="0.25">
      <c r="F18" s="6"/>
      <c r="G18" s="6"/>
      <c r="I18" s="6"/>
      <c r="J18" s="6"/>
      <c r="L18" s="6"/>
    </row>
    <row r="19" spans="2:12" x14ac:dyDescent="0.25">
      <c r="F19" s="6"/>
      <c r="G19" s="6"/>
      <c r="I19" s="6"/>
      <c r="J19" s="6"/>
      <c r="L19" s="6"/>
    </row>
    <row r="20" spans="2:12" x14ac:dyDescent="0.25">
      <c r="F20" s="6"/>
      <c r="G20" s="6"/>
      <c r="I20" s="6"/>
      <c r="J20" s="6"/>
      <c r="L20" s="6"/>
    </row>
    <row r="21" spans="2:12" x14ac:dyDescent="0.25">
      <c r="B21" t="s">
        <v>27</v>
      </c>
      <c r="F21" s="6"/>
      <c r="G21" s="6"/>
      <c r="I21" s="6"/>
      <c r="J21" s="6"/>
      <c r="L21" s="6"/>
    </row>
    <row r="22" spans="2:12" x14ac:dyDescent="0.25">
      <c r="F22" s="6"/>
      <c r="G22" s="6"/>
      <c r="I22" s="6"/>
      <c r="J22" s="6"/>
      <c r="L22" s="6"/>
    </row>
    <row r="23" spans="2:12" x14ac:dyDescent="0.25">
      <c r="B23" s="1"/>
      <c r="C23" s="26" t="s">
        <v>1</v>
      </c>
      <c r="D23" s="26"/>
      <c r="E23" s="26" t="s">
        <v>6</v>
      </c>
      <c r="F23" s="26"/>
      <c r="G23" s="26"/>
      <c r="H23" s="27" t="s">
        <v>9</v>
      </c>
      <c r="I23" s="27"/>
      <c r="J23" s="27"/>
      <c r="K23" s="26" t="s">
        <v>11</v>
      </c>
      <c r="L23" s="26"/>
    </row>
    <row r="24" spans="2:12" x14ac:dyDescent="0.25">
      <c r="B24" s="4"/>
      <c r="C24" s="28" t="s">
        <v>2</v>
      </c>
      <c r="D24" s="29" t="s">
        <v>12</v>
      </c>
      <c r="E24" s="30" t="s">
        <v>3</v>
      </c>
      <c r="F24" s="31" t="s">
        <v>4</v>
      </c>
      <c r="G24" s="31" t="s">
        <v>5</v>
      </c>
      <c r="H24" s="32" t="s">
        <v>3</v>
      </c>
      <c r="I24" s="33" t="s">
        <v>7</v>
      </c>
      <c r="J24" s="33" t="s">
        <v>8</v>
      </c>
      <c r="K24" s="34" t="s">
        <v>3</v>
      </c>
      <c r="L24" s="35" t="s">
        <v>10</v>
      </c>
    </row>
    <row r="25" spans="2:12" x14ac:dyDescent="0.25">
      <c r="B25" s="4" t="s">
        <v>0</v>
      </c>
      <c r="C25" s="28"/>
      <c r="D25" s="29"/>
      <c r="E25" s="30"/>
      <c r="F25" s="31"/>
      <c r="G25" s="31"/>
      <c r="H25" s="32"/>
      <c r="I25" s="33"/>
      <c r="J25" s="33"/>
      <c r="K25" s="34"/>
      <c r="L25" s="35"/>
    </row>
    <row r="26" spans="2:12" x14ac:dyDescent="0.25">
      <c r="B26" s="5">
        <v>38777</v>
      </c>
      <c r="C26" s="1" t="s">
        <v>14</v>
      </c>
      <c r="D26" s="1"/>
      <c r="E26" s="1">
        <v>300</v>
      </c>
      <c r="F26" s="2">
        <v>10.199999999999999</v>
      </c>
      <c r="G26" s="2">
        <f>F26*E26</f>
        <v>3060</v>
      </c>
      <c r="H26" s="1"/>
      <c r="I26" s="2"/>
      <c r="J26" s="2"/>
      <c r="K26" s="1">
        <f>E26</f>
        <v>300</v>
      </c>
      <c r="L26" s="2">
        <f>G26</f>
        <v>3060</v>
      </c>
    </row>
    <row r="27" spans="2:12" x14ac:dyDescent="0.25">
      <c r="B27" s="5">
        <v>38778</v>
      </c>
      <c r="C27" s="1" t="s">
        <v>15</v>
      </c>
      <c r="D27" s="1"/>
      <c r="E27" s="1">
        <v>50</v>
      </c>
      <c r="F27" s="2">
        <v>10.8</v>
      </c>
      <c r="G27" s="2">
        <f t="shared" ref="G27" si="4">F27*E27</f>
        <v>540</v>
      </c>
      <c r="H27" s="1"/>
      <c r="I27" s="2"/>
      <c r="J27" s="2"/>
      <c r="K27" s="1">
        <f>K26+E27</f>
        <v>350</v>
      </c>
      <c r="L27" s="2">
        <f>L26+G27</f>
        <v>3600</v>
      </c>
    </row>
    <row r="28" spans="2:12" x14ac:dyDescent="0.25">
      <c r="B28" s="1" t="s">
        <v>16</v>
      </c>
      <c r="C28" s="1" t="s">
        <v>13</v>
      </c>
      <c r="D28" s="1"/>
      <c r="E28" s="1"/>
      <c r="F28" s="2"/>
      <c r="G28" s="2"/>
      <c r="H28" s="1">
        <v>100</v>
      </c>
      <c r="I28" s="2">
        <v>10.199999999999999</v>
      </c>
      <c r="J28" s="2">
        <f>I28*H28</f>
        <v>1019.9999999999999</v>
      </c>
      <c r="K28" s="1">
        <f>K27-H28</f>
        <v>250</v>
      </c>
      <c r="L28" s="2">
        <f>L27-J28</f>
        <v>2580</v>
      </c>
    </row>
    <row r="29" spans="2:12" x14ac:dyDescent="0.25">
      <c r="B29" s="5">
        <v>38784</v>
      </c>
      <c r="C29" s="1" t="s">
        <v>13</v>
      </c>
      <c r="D29" s="1"/>
      <c r="E29" s="1"/>
      <c r="F29" s="2"/>
      <c r="G29" s="2"/>
      <c r="H29" s="1">
        <v>150</v>
      </c>
      <c r="I29" s="2">
        <v>10.199999999999999</v>
      </c>
      <c r="J29" s="2">
        <f t="shared" ref="J29:J31" si="5">I29*H29</f>
        <v>1530</v>
      </c>
      <c r="K29" s="1">
        <f>K28-H29</f>
        <v>100</v>
      </c>
      <c r="L29" s="2">
        <f t="shared" ref="L29" si="6">L28-J29</f>
        <v>1050</v>
      </c>
    </row>
    <row r="30" spans="2:12" x14ac:dyDescent="0.25">
      <c r="B30" s="5"/>
      <c r="C30" s="1"/>
      <c r="D30" s="1"/>
      <c r="E30" s="1"/>
      <c r="F30" s="2"/>
      <c r="G30" s="2"/>
      <c r="H30" s="1">
        <v>50</v>
      </c>
      <c r="I30" s="2">
        <v>10.199999999999999</v>
      </c>
      <c r="J30" s="2">
        <f t="shared" si="5"/>
        <v>509.99999999999994</v>
      </c>
      <c r="K30" s="1">
        <f>K29-H30</f>
        <v>50</v>
      </c>
      <c r="L30" s="2">
        <f>L29-J30</f>
        <v>540</v>
      </c>
    </row>
    <row r="31" spans="2:12" x14ac:dyDescent="0.25">
      <c r="B31" s="5">
        <v>38790</v>
      </c>
      <c r="C31" s="1" t="s">
        <v>13</v>
      </c>
      <c r="D31" s="1"/>
      <c r="E31" s="1"/>
      <c r="F31" s="2"/>
      <c r="G31" s="2"/>
      <c r="H31" s="1">
        <v>50</v>
      </c>
      <c r="I31" s="2">
        <v>10.8</v>
      </c>
      <c r="J31" s="2">
        <f t="shared" si="5"/>
        <v>540</v>
      </c>
      <c r="K31" s="1">
        <f>K30-H31</f>
        <v>0</v>
      </c>
      <c r="L31" s="2">
        <f>L30-J31</f>
        <v>0</v>
      </c>
    </row>
    <row r="32" spans="2:12" x14ac:dyDescent="0.25">
      <c r="B32" s="5">
        <v>38796</v>
      </c>
      <c r="C32" s="1" t="s">
        <v>17</v>
      </c>
      <c r="D32" s="1"/>
      <c r="E32" s="1">
        <v>10</v>
      </c>
      <c r="F32" s="2">
        <v>12.1</v>
      </c>
      <c r="G32" s="2">
        <f t="shared" ref="G32:G36" si="7">F32*E32</f>
        <v>121</v>
      </c>
      <c r="H32" s="1"/>
      <c r="I32" s="2"/>
      <c r="J32" s="2"/>
      <c r="K32" s="1">
        <f>K31+E32</f>
        <v>10</v>
      </c>
      <c r="L32" s="2">
        <f>L31+G32</f>
        <v>121</v>
      </c>
    </row>
    <row r="33" spans="2:12" x14ac:dyDescent="0.25">
      <c r="B33" s="5">
        <v>38801</v>
      </c>
      <c r="C33" s="1" t="s">
        <v>15</v>
      </c>
      <c r="D33" s="1"/>
      <c r="E33" s="1">
        <v>300</v>
      </c>
      <c r="F33" s="2">
        <v>12.4</v>
      </c>
      <c r="G33" s="2">
        <f t="shared" si="7"/>
        <v>3720</v>
      </c>
      <c r="H33" s="1"/>
      <c r="I33" s="2"/>
      <c r="J33" s="2"/>
      <c r="K33" s="1">
        <f>K32+E33</f>
        <v>310</v>
      </c>
      <c r="L33" s="2">
        <f>L32+G33</f>
        <v>3841</v>
      </c>
    </row>
    <row r="34" spans="2:12" x14ac:dyDescent="0.25">
      <c r="B34" s="5">
        <v>38803</v>
      </c>
      <c r="C34" s="1" t="s">
        <v>13</v>
      </c>
      <c r="D34" s="1"/>
      <c r="E34" s="1"/>
      <c r="F34" s="2"/>
      <c r="G34" s="2"/>
      <c r="H34" s="1">
        <v>10</v>
      </c>
      <c r="I34" s="2">
        <v>12.1</v>
      </c>
      <c r="J34" s="2">
        <f>I34*H34</f>
        <v>121</v>
      </c>
      <c r="K34" s="1">
        <f>K33-H34</f>
        <v>300</v>
      </c>
      <c r="L34" s="2">
        <f>L33-J34</f>
        <v>3720</v>
      </c>
    </row>
    <row r="35" spans="2:12" x14ac:dyDescent="0.25">
      <c r="B35" s="5">
        <v>45380</v>
      </c>
      <c r="C35" s="1" t="s">
        <v>13</v>
      </c>
      <c r="D35" s="1"/>
      <c r="E35" s="1"/>
      <c r="F35" s="2"/>
      <c r="G35" s="2"/>
      <c r="H35" s="1">
        <v>100</v>
      </c>
      <c r="I35" s="2">
        <v>12.4</v>
      </c>
      <c r="J35" s="2">
        <f t="shared" ref="J35" si="8">I35*H35</f>
        <v>1240</v>
      </c>
      <c r="K35" s="1">
        <f>K34-H35</f>
        <v>200</v>
      </c>
      <c r="L35" s="2">
        <f>L34-J35</f>
        <v>2480</v>
      </c>
    </row>
    <row r="36" spans="2:12" x14ac:dyDescent="0.25">
      <c r="B36" s="1"/>
      <c r="C36" s="1"/>
      <c r="D36" s="1"/>
      <c r="E36" s="1"/>
      <c r="F36" s="2"/>
      <c r="G36" s="2"/>
      <c r="H36" s="1"/>
      <c r="I36" s="2"/>
      <c r="J36" s="2"/>
      <c r="K36" s="1"/>
      <c r="L36" s="2"/>
    </row>
  </sheetData>
  <mergeCells count="28">
    <mergeCell ref="C23:D23"/>
    <mergeCell ref="E23:G23"/>
    <mergeCell ref="H23:J23"/>
    <mergeCell ref="K23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C5:D5"/>
    <mergeCell ref="E5:G5"/>
    <mergeCell ref="H5:J5"/>
    <mergeCell ref="K5: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FD7E-68A4-4F2A-A70C-010CC90708DF}">
  <dimension ref="B2:L35"/>
  <sheetViews>
    <sheetView workbookViewId="0">
      <selection activeCell="B22" sqref="B22"/>
    </sheetView>
  </sheetViews>
  <sheetFormatPr baseColWidth="10" defaultRowHeight="15" x14ac:dyDescent="0.25"/>
  <cols>
    <col min="2" max="2" width="15.5703125" customWidth="1"/>
    <col min="6" max="7" width="11.42578125" style="3"/>
    <col min="9" max="10" width="11.42578125" style="3"/>
    <col min="12" max="12" width="11.42578125" style="3"/>
  </cols>
  <sheetData>
    <row r="2" spans="2:12" x14ac:dyDescent="0.25">
      <c r="B2" t="s">
        <v>27</v>
      </c>
    </row>
    <row r="4" spans="2:12" x14ac:dyDescent="0.25">
      <c r="B4" s="1"/>
      <c r="C4" s="26" t="s">
        <v>1</v>
      </c>
      <c r="D4" s="26"/>
      <c r="E4" s="26" t="s">
        <v>6</v>
      </c>
      <c r="F4" s="26"/>
      <c r="G4" s="26"/>
      <c r="H4" s="27" t="s">
        <v>9</v>
      </c>
      <c r="I4" s="27"/>
      <c r="J4" s="27"/>
      <c r="K4" s="26" t="s">
        <v>11</v>
      </c>
      <c r="L4" s="26"/>
    </row>
    <row r="5" spans="2:12" x14ac:dyDescent="0.25">
      <c r="B5" s="4"/>
      <c r="C5" s="36" t="s">
        <v>2</v>
      </c>
      <c r="D5" s="37" t="s">
        <v>12</v>
      </c>
      <c r="E5" s="30" t="s">
        <v>3</v>
      </c>
      <c r="F5" s="31" t="s">
        <v>4</v>
      </c>
      <c r="G5" s="31" t="s">
        <v>5</v>
      </c>
      <c r="H5" s="32" t="s">
        <v>3</v>
      </c>
      <c r="I5" s="33" t="s">
        <v>7</v>
      </c>
      <c r="J5" s="33" t="s">
        <v>8</v>
      </c>
      <c r="K5" s="34" t="s">
        <v>3</v>
      </c>
      <c r="L5" s="35" t="s">
        <v>10</v>
      </c>
    </row>
    <row r="6" spans="2:12" x14ac:dyDescent="0.25">
      <c r="B6" s="4" t="s">
        <v>0</v>
      </c>
      <c r="C6" s="36"/>
      <c r="D6" s="37"/>
      <c r="E6" s="30"/>
      <c r="F6" s="31"/>
      <c r="G6" s="31"/>
      <c r="H6" s="32"/>
      <c r="I6" s="33"/>
      <c r="J6" s="33"/>
      <c r="K6" s="34"/>
      <c r="L6" s="35"/>
    </row>
    <row r="7" spans="2:12" x14ac:dyDescent="0.25">
      <c r="B7" s="1" t="s">
        <v>18</v>
      </c>
      <c r="C7" s="1" t="s">
        <v>19</v>
      </c>
      <c r="D7" s="1"/>
      <c r="E7" s="1">
        <v>100</v>
      </c>
      <c r="F7" s="2">
        <v>0.3</v>
      </c>
      <c r="G7" s="2">
        <f>E7*F7</f>
        <v>30</v>
      </c>
      <c r="H7" s="1"/>
      <c r="I7" s="2"/>
      <c r="J7" s="2"/>
      <c r="K7" s="1">
        <f>E7</f>
        <v>100</v>
      </c>
      <c r="L7" s="2">
        <f>G7</f>
        <v>30</v>
      </c>
    </row>
    <row r="8" spans="2:12" x14ac:dyDescent="0.25">
      <c r="B8" s="1" t="s">
        <v>20</v>
      </c>
      <c r="C8" s="1" t="s">
        <v>15</v>
      </c>
      <c r="D8" s="1">
        <v>1932</v>
      </c>
      <c r="E8" s="1">
        <v>200</v>
      </c>
      <c r="F8" s="2">
        <v>0.35</v>
      </c>
      <c r="G8" s="2">
        <f t="shared" ref="G8:G16" si="0">E8*F8</f>
        <v>70</v>
      </c>
      <c r="H8" s="1"/>
      <c r="I8" s="2"/>
      <c r="J8" s="2"/>
      <c r="K8" s="1">
        <f>K7+E8</f>
        <v>300</v>
      </c>
      <c r="L8" s="2">
        <f>L7+G8</f>
        <v>100</v>
      </c>
    </row>
    <row r="9" spans="2:12" x14ac:dyDescent="0.25">
      <c r="B9" s="1" t="s">
        <v>21</v>
      </c>
      <c r="C9" s="1" t="s">
        <v>13</v>
      </c>
      <c r="D9" s="1">
        <v>4991</v>
      </c>
      <c r="E9" s="1"/>
      <c r="F9" s="2"/>
      <c r="G9" s="2"/>
      <c r="H9" s="1">
        <v>100</v>
      </c>
      <c r="I9" s="2">
        <v>0.3</v>
      </c>
      <c r="J9" s="2">
        <f>I9*H9</f>
        <v>30</v>
      </c>
      <c r="K9" s="1">
        <f>K8-H9</f>
        <v>200</v>
      </c>
      <c r="L9" s="2">
        <f>L8-J9</f>
        <v>70</v>
      </c>
    </row>
    <row r="10" spans="2:12" x14ac:dyDescent="0.25">
      <c r="B10" s="1" t="s">
        <v>21</v>
      </c>
      <c r="C10" s="1" t="s">
        <v>13</v>
      </c>
      <c r="D10" s="1">
        <v>4991</v>
      </c>
      <c r="E10" s="1"/>
      <c r="F10" s="2"/>
      <c r="G10" s="2"/>
      <c r="H10" s="1">
        <v>200</v>
      </c>
      <c r="I10" s="2">
        <v>0.35</v>
      </c>
      <c r="J10" s="2">
        <f>I10*H10</f>
        <v>70</v>
      </c>
      <c r="K10" s="1">
        <f>K9-H10</f>
        <v>0</v>
      </c>
      <c r="L10" s="2">
        <f>L9-J10</f>
        <v>0</v>
      </c>
    </row>
    <row r="11" spans="2:12" x14ac:dyDescent="0.25">
      <c r="B11" s="1" t="s">
        <v>22</v>
      </c>
      <c r="C11" s="1" t="s">
        <v>15</v>
      </c>
      <c r="D11" s="1">
        <v>2922</v>
      </c>
      <c r="E11" s="1">
        <v>200</v>
      </c>
      <c r="F11" s="2">
        <v>0.38</v>
      </c>
      <c r="G11" s="2">
        <f t="shared" si="0"/>
        <v>76</v>
      </c>
      <c r="H11" s="1"/>
      <c r="I11" s="2"/>
      <c r="J11" s="2"/>
      <c r="K11" s="1">
        <f>K10+E11</f>
        <v>200</v>
      </c>
      <c r="L11" s="2">
        <f>L10+G11</f>
        <v>76</v>
      </c>
    </row>
    <row r="12" spans="2:12" x14ac:dyDescent="0.25">
      <c r="B12" s="1" t="s">
        <v>23</v>
      </c>
      <c r="C12" s="1" t="s">
        <v>15</v>
      </c>
      <c r="D12" s="1">
        <v>3040</v>
      </c>
      <c r="E12" s="1">
        <v>200</v>
      </c>
      <c r="F12" s="2">
        <v>0.4</v>
      </c>
      <c r="G12" s="2">
        <f t="shared" si="0"/>
        <v>80</v>
      </c>
      <c r="H12" s="1"/>
      <c r="I12" s="2"/>
      <c r="J12" s="2"/>
      <c r="K12" s="1">
        <f>K11+E12</f>
        <v>400</v>
      </c>
      <c r="L12" s="2">
        <f>L11+G12</f>
        <v>156</v>
      </c>
    </row>
    <row r="13" spans="2:12" x14ac:dyDescent="0.25">
      <c r="B13" s="1" t="s">
        <v>24</v>
      </c>
      <c r="C13" s="1" t="s">
        <v>13</v>
      </c>
      <c r="D13" s="1">
        <v>5360</v>
      </c>
      <c r="E13" s="1"/>
      <c r="F13" s="2"/>
      <c r="G13" s="2"/>
      <c r="H13" s="1">
        <v>200</v>
      </c>
      <c r="I13" s="2">
        <v>0.38</v>
      </c>
      <c r="J13" s="2">
        <f t="shared" ref="J13:J15" si="1">H13*I13</f>
        <v>76</v>
      </c>
      <c r="K13" s="1">
        <f>K12-H13</f>
        <v>200</v>
      </c>
      <c r="L13" s="2">
        <f>L12-J13</f>
        <v>80</v>
      </c>
    </row>
    <row r="14" spans="2:12" x14ac:dyDescent="0.25">
      <c r="B14" s="1" t="s">
        <v>24</v>
      </c>
      <c r="C14" s="1" t="s">
        <v>13</v>
      </c>
      <c r="D14" s="1">
        <v>5360</v>
      </c>
      <c r="E14" s="1"/>
      <c r="F14" s="2"/>
      <c r="G14" s="2"/>
      <c r="H14" s="1">
        <v>50</v>
      </c>
      <c r="I14" s="2">
        <v>0.4</v>
      </c>
      <c r="J14" s="2">
        <f t="shared" si="1"/>
        <v>20</v>
      </c>
      <c r="K14" s="1">
        <f t="shared" ref="K14:K15" si="2">K13-H14</f>
        <v>150</v>
      </c>
      <c r="L14" s="2">
        <f t="shared" ref="L14:L15" si="3">L13-J14</f>
        <v>60</v>
      </c>
    </row>
    <row r="15" spans="2:12" x14ac:dyDescent="0.25">
      <c r="B15" s="1" t="s">
        <v>25</v>
      </c>
      <c r="C15" s="1" t="s">
        <v>13</v>
      </c>
      <c r="D15" s="1">
        <v>5546</v>
      </c>
      <c r="E15" s="1"/>
      <c r="F15" s="2"/>
      <c r="G15" s="2"/>
      <c r="H15" s="1">
        <v>120</v>
      </c>
      <c r="I15" s="2">
        <v>0.4</v>
      </c>
      <c r="J15" s="2">
        <f t="shared" si="1"/>
        <v>48</v>
      </c>
      <c r="K15" s="1">
        <f t="shared" si="2"/>
        <v>30</v>
      </c>
      <c r="L15" s="2">
        <f t="shared" si="3"/>
        <v>12</v>
      </c>
    </row>
    <row r="16" spans="2:12" x14ac:dyDescent="0.25">
      <c r="B16" s="1" t="s">
        <v>26</v>
      </c>
      <c r="C16" s="1" t="s">
        <v>15</v>
      </c>
      <c r="D16" s="1">
        <v>3512</v>
      </c>
      <c r="E16" s="1">
        <v>300</v>
      </c>
      <c r="F16" s="2">
        <v>0.37</v>
      </c>
      <c r="G16" s="2">
        <f t="shared" si="0"/>
        <v>111</v>
      </c>
      <c r="H16" s="1"/>
      <c r="I16" s="2"/>
      <c r="J16" s="2"/>
      <c r="K16" s="1">
        <f>K15+E16</f>
        <v>330</v>
      </c>
      <c r="L16" s="2">
        <f>L15+G16</f>
        <v>123</v>
      </c>
    </row>
    <row r="17" spans="2:12" x14ac:dyDescent="0.25">
      <c r="B17" s="1"/>
      <c r="C17" s="1"/>
      <c r="D17" s="1"/>
      <c r="E17" s="1"/>
      <c r="F17" s="2"/>
      <c r="G17" s="2"/>
      <c r="H17" s="1"/>
      <c r="I17" s="2"/>
      <c r="J17" s="2"/>
      <c r="K17" s="1">
        <f>K16+E17</f>
        <v>330</v>
      </c>
      <c r="L17" s="2">
        <f>L16+G17</f>
        <v>123</v>
      </c>
    </row>
    <row r="22" spans="2:12" x14ac:dyDescent="0.25">
      <c r="B22" t="s">
        <v>28</v>
      </c>
    </row>
    <row r="24" spans="2:12" x14ac:dyDescent="0.25">
      <c r="B24" s="1"/>
      <c r="C24" s="26" t="s">
        <v>1</v>
      </c>
      <c r="D24" s="26"/>
      <c r="E24" s="26" t="s">
        <v>6</v>
      </c>
      <c r="F24" s="26"/>
      <c r="G24" s="26"/>
      <c r="H24" s="27" t="s">
        <v>9</v>
      </c>
      <c r="I24" s="27"/>
      <c r="J24" s="27"/>
      <c r="K24" s="26" t="s">
        <v>11</v>
      </c>
      <c r="L24" s="26"/>
    </row>
    <row r="25" spans="2:12" x14ac:dyDescent="0.25">
      <c r="B25" s="4"/>
      <c r="C25" s="36" t="s">
        <v>2</v>
      </c>
      <c r="D25" s="37" t="s">
        <v>12</v>
      </c>
      <c r="E25" s="30" t="s">
        <v>3</v>
      </c>
      <c r="F25" s="31" t="s">
        <v>4</v>
      </c>
      <c r="G25" s="31" t="s">
        <v>5</v>
      </c>
      <c r="H25" s="32" t="s">
        <v>3</v>
      </c>
      <c r="I25" s="33" t="s">
        <v>7</v>
      </c>
      <c r="J25" s="33" t="s">
        <v>8</v>
      </c>
      <c r="K25" s="34" t="s">
        <v>3</v>
      </c>
      <c r="L25" s="35" t="s">
        <v>10</v>
      </c>
    </row>
    <row r="26" spans="2:12" x14ac:dyDescent="0.25">
      <c r="B26" s="4" t="s">
        <v>0</v>
      </c>
      <c r="C26" s="36"/>
      <c r="D26" s="37"/>
      <c r="E26" s="30"/>
      <c r="F26" s="31"/>
      <c r="G26" s="31"/>
      <c r="H26" s="32"/>
      <c r="I26" s="33"/>
      <c r="J26" s="33"/>
      <c r="K26" s="34"/>
      <c r="L26" s="35"/>
    </row>
    <row r="27" spans="2:12" x14ac:dyDescent="0.25">
      <c r="B27" s="1" t="s">
        <v>18</v>
      </c>
      <c r="C27" s="1" t="s">
        <v>19</v>
      </c>
      <c r="D27" s="1"/>
      <c r="E27" s="1">
        <v>100</v>
      </c>
      <c r="F27" s="2">
        <v>0.3</v>
      </c>
      <c r="G27" s="2">
        <f>E27*F27</f>
        <v>30</v>
      </c>
      <c r="H27" s="1"/>
      <c r="I27" s="2"/>
      <c r="J27" s="2"/>
      <c r="K27" s="1">
        <f>E27</f>
        <v>100</v>
      </c>
      <c r="L27" s="2">
        <f>G27</f>
        <v>30</v>
      </c>
    </row>
    <row r="28" spans="2:12" x14ac:dyDescent="0.25">
      <c r="B28" s="1" t="s">
        <v>20</v>
      </c>
      <c r="C28" s="1" t="s">
        <v>15</v>
      </c>
      <c r="D28" s="1">
        <v>1932</v>
      </c>
      <c r="E28" s="1">
        <v>200</v>
      </c>
      <c r="F28" s="2">
        <v>0.35</v>
      </c>
      <c r="G28" s="2">
        <f t="shared" ref="G28" si="4">E28*F28</f>
        <v>70</v>
      </c>
      <c r="H28" s="1"/>
      <c r="I28" s="2"/>
      <c r="J28" s="2"/>
      <c r="K28" s="1">
        <f>K27+E28</f>
        <v>300</v>
      </c>
      <c r="L28" s="2">
        <f>L27+G28</f>
        <v>100</v>
      </c>
    </row>
    <row r="29" spans="2:12" x14ac:dyDescent="0.25">
      <c r="B29" s="1" t="s">
        <v>21</v>
      </c>
      <c r="C29" s="1" t="s">
        <v>13</v>
      </c>
      <c r="D29" s="1">
        <v>4991</v>
      </c>
      <c r="E29" s="1"/>
      <c r="F29" s="2"/>
      <c r="G29" s="2"/>
      <c r="H29" s="1">
        <v>300</v>
      </c>
      <c r="I29" s="2">
        <f>SUM(G27:G28)/SUM(E27:E28)</f>
        <v>0.33333333333333331</v>
      </c>
      <c r="J29" s="2">
        <f>I29*H29</f>
        <v>100</v>
      </c>
      <c r="K29" s="1">
        <f>K28-H29</f>
        <v>0</v>
      </c>
      <c r="L29" s="2">
        <f>L28-J29</f>
        <v>0</v>
      </c>
    </row>
    <row r="30" spans="2:12" x14ac:dyDescent="0.25">
      <c r="B30" s="1" t="s">
        <v>22</v>
      </c>
      <c r="C30" s="1" t="s">
        <v>15</v>
      </c>
      <c r="D30" s="1">
        <v>2922</v>
      </c>
      <c r="E30" s="1">
        <v>200</v>
      </c>
      <c r="F30" s="2">
        <v>0.38</v>
      </c>
      <c r="G30" s="2">
        <f t="shared" ref="G30:G31" si="5">E30*F30</f>
        <v>76</v>
      </c>
      <c r="H30" s="1"/>
      <c r="I30" s="2"/>
      <c r="J30" s="2"/>
      <c r="K30" s="1">
        <f>K29+E30</f>
        <v>200</v>
      </c>
      <c r="L30" s="2">
        <f>L29+G30</f>
        <v>76</v>
      </c>
    </row>
    <row r="31" spans="2:12" x14ac:dyDescent="0.25">
      <c r="B31" s="1" t="s">
        <v>23</v>
      </c>
      <c r="C31" s="1" t="s">
        <v>15</v>
      </c>
      <c r="D31" s="1">
        <v>3040</v>
      </c>
      <c r="E31" s="1">
        <v>200</v>
      </c>
      <c r="F31" s="2">
        <v>0.4</v>
      </c>
      <c r="G31" s="2">
        <f t="shared" si="5"/>
        <v>80</v>
      </c>
      <c r="H31" s="1"/>
      <c r="I31" s="2"/>
      <c r="J31" s="2"/>
      <c r="K31" s="1">
        <f>K30+E31</f>
        <v>400</v>
      </c>
      <c r="L31" s="2">
        <f>L30+G31</f>
        <v>156</v>
      </c>
    </row>
    <row r="32" spans="2:12" x14ac:dyDescent="0.25">
      <c r="B32" s="1" t="s">
        <v>24</v>
      </c>
      <c r="C32" s="1" t="s">
        <v>13</v>
      </c>
      <c r="D32" s="1">
        <v>5360</v>
      </c>
      <c r="E32" s="1"/>
      <c r="F32" s="2"/>
      <c r="G32" s="2"/>
      <c r="H32" s="1">
        <v>250</v>
      </c>
      <c r="I32" s="2">
        <f>SUM(G30:G31)/SUM(E30:E31)</f>
        <v>0.39</v>
      </c>
      <c r="J32" s="2">
        <f t="shared" ref="J32:J33" si="6">H32*I32</f>
        <v>97.5</v>
      </c>
      <c r="K32" s="1">
        <f>K31-H32</f>
        <v>150</v>
      </c>
      <c r="L32" s="2">
        <f>L31-J32</f>
        <v>58.5</v>
      </c>
    </row>
    <row r="33" spans="2:12" x14ac:dyDescent="0.25">
      <c r="B33" s="1" t="s">
        <v>25</v>
      </c>
      <c r="C33" s="1" t="s">
        <v>13</v>
      </c>
      <c r="D33" s="1">
        <v>5546</v>
      </c>
      <c r="E33" s="1"/>
      <c r="F33" s="2"/>
      <c r="G33" s="2"/>
      <c r="H33" s="1">
        <v>120</v>
      </c>
      <c r="I33" s="2">
        <v>0.39</v>
      </c>
      <c r="J33" s="2">
        <f t="shared" si="6"/>
        <v>46.800000000000004</v>
      </c>
      <c r="K33" s="1">
        <f>K32-H33</f>
        <v>30</v>
      </c>
      <c r="L33" s="2">
        <f>L32-J33</f>
        <v>11.699999999999996</v>
      </c>
    </row>
    <row r="34" spans="2:12" x14ac:dyDescent="0.25">
      <c r="B34" s="1" t="s">
        <v>26</v>
      </c>
      <c r="C34" s="1" t="s">
        <v>15</v>
      </c>
      <c r="D34" s="1">
        <v>3512</v>
      </c>
      <c r="E34" s="1">
        <v>300</v>
      </c>
      <c r="F34" s="2">
        <v>0.37</v>
      </c>
      <c r="G34" s="2">
        <f t="shared" ref="G34" si="7">E34*F34</f>
        <v>111</v>
      </c>
      <c r="H34" s="1"/>
      <c r="I34" s="2"/>
      <c r="J34" s="2"/>
      <c r="K34" s="1">
        <f>K33+E34</f>
        <v>330</v>
      </c>
      <c r="L34" s="2">
        <f>L33+G34</f>
        <v>122.69999999999999</v>
      </c>
    </row>
    <row r="35" spans="2:12" x14ac:dyDescent="0.25">
      <c r="B35" s="1"/>
      <c r="C35" s="1"/>
      <c r="D35" s="1"/>
      <c r="E35" s="1"/>
      <c r="F35" s="2"/>
      <c r="G35" s="2"/>
      <c r="H35" s="1"/>
      <c r="I35" s="2"/>
      <c r="J35" s="2"/>
      <c r="K35" s="1">
        <f>K34+E35</f>
        <v>330</v>
      </c>
      <c r="L35" s="2">
        <f>L34+G35</f>
        <v>122.69999999999999</v>
      </c>
    </row>
  </sheetData>
  <mergeCells count="28">
    <mergeCell ref="C4:D4"/>
    <mergeCell ref="E4:G4"/>
    <mergeCell ref="H4:J4"/>
    <mergeCell ref="K4:L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C24:D24"/>
    <mergeCell ref="E24:G24"/>
    <mergeCell ref="H24:J24"/>
    <mergeCell ref="K24:L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20A0-9F31-43B7-843D-4F003A9065EB}">
  <dimension ref="B1:AA43"/>
  <sheetViews>
    <sheetView tabSelected="1" topLeftCell="F5" workbookViewId="0">
      <selection activeCell="S15" sqref="S15"/>
    </sheetView>
  </sheetViews>
  <sheetFormatPr baseColWidth="10" defaultRowHeight="15" x14ac:dyDescent="0.25"/>
  <cols>
    <col min="2" max="2" width="14.42578125" customWidth="1"/>
    <col min="5" max="10" width="11.42578125" style="3"/>
    <col min="12" max="13" width="11.42578125" style="3"/>
    <col min="14" max="15" width="13.42578125" style="3" customWidth="1"/>
    <col min="17" max="17" width="11.42578125" style="3"/>
    <col min="20" max="20" width="13.5703125" customWidth="1"/>
    <col min="21" max="21" width="14" customWidth="1"/>
    <col min="22" max="22" width="11.42578125" customWidth="1"/>
    <col min="26" max="26" width="16.85546875" customWidth="1"/>
  </cols>
  <sheetData>
    <row r="1" spans="2:27" x14ac:dyDescent="0.25">
      <c r="B1" t="s">
        <v>39</v>
      </c>
      <c r="C1" t="s">
        <v>28</v>
      </c>
    </row>
    <row r="3" spans="2:27" x14ac:dyDescent="0.25">
      <c r="B3" s="1"/>
      <c r="C3" s="7" t="s">
        <v>1</v>
      </c>
      <c r="D3" s="26" t="s">
        <v>6</v>
      </c>
      <c r="E3" s="26"/>
      <c r="F3" s="26"/>
      <c r="G3" s="26" t="s">
        <v>58</v>
      </c>
      <c r="H3" s="26"/>
      <c r="I3" s="26"/>
      <c r="J3" s="26"/>
      <c r="K3" s="39" t="s">
        <v>9</v>
      </c>
      <c r="L3" s="40"/>
      <c r="M3" s="40"/>
      <c r="N3" s="40"/>
      <c r="O3" s="41"/>
      <c r="P3" s="26" t="s">
        <v>11</v>
      </c>
      <c r="Q3" s="26"/>
      <c r="T3" s="26" t="s">
        <v>42</v>
      </c>
      <c r="U3" s="26"/>
      <c r="V3" s="26"/>
      <c r="W3" s="26"/>
      <c r="X3" s="26"/>
      <c r="Y3" s="26"/>
    </row>
    <row r="4" spans="2:27" x14ac:dyDescent="0.25">
      <c r="B4" s="4"/>
      <c r="C4" s="36" t="s">
        <v>2</v>
      </c>
      <c r="D4" s="30" t="s">
        <v>3</v>
      </c>
      <c r="E4" s="31" t="s">
        <v>4</v>
      </c>
      <c r="F4" s="31" t="s">
        <v>10</v>
      </c>
      <c r="G4" s="38" t="s">
        <v>43</v>
      </c>
      <c r="H4" s="38" t="s">
        <v>59</v>
      </c>
      <c r="I4" s="31" t="s">
        <v>61</v>
      </c>
      <c r="J4" s="31" t="s">
        <v>54</v>
      </c>
      <c r="K4" s="32" t="s">
        <v>3</v>
      </c>
      <c r="L4" s="33" t="s">
        <v>7</v>
      </c>
      <c r="M4" s="33" t="s">
        <v>8</v>
      </c>
      <c r="N4" s="33" t="s">
        <v>43</v>
      </c>
      <c r="O4" s="33" t="s">
        <v>54</v>
      </c>
      <c r="P4" s="34" t="s">
        <v>3</v>
      </c>
      <c r="Q4" s="35" t="s">
        <v>10</v>
      </c>
      <c r="T4" s="1" t="s">
        <v>51</v>
      </c>
      <c r="U4" s="1" t="s">
        <v>50</v>
      </c>
      <c r="V4" s="1" t="s">
        <v>49</v>
      </c>
      <c r="W4" s="7" t="s">
        <v>46</v>
      </c>
      <c r="X4" s="7" t="s">
        <v>47</v>
      </c>
      <c r="Y4" s="7" t="s">
        <v>48</v>
      </c>
      <c r="Z4" s="8"/>
    </row>
    <row r="5" spans="2:27" x14ac:dyDescent="0.25">
      <c r="B5" s="4" t="s">
        <v>0</v>
      </c>
      <c r="C5" s="36"/>
      <c r="D5" s="30"/>
      <c r="E5" s="31"/>
      <c r="F5" s="31"/>
      <c r="G5" s="38"/>
      <c r="H5" s="38"/>
      <c r="I5" s="31"/>
      <c r="J5" s="31"/>
      <c r="K5" s="32"/>
      <c r="L5" s="33"/>
      <c r="M5" s="33"/>
      <c r="N5" s="33"/>
      <c r="O5" s="33"/>
      <c r="P5" s="34"/>
      <c r="Q5" s="35"/>
      <c r="T5" s="10" t="s">
        <v>57</v>
      </c>
      <c r="U5" s="10" t="s">
        <v>52</v>
      </c>
      <c r="V5" s="11">
        <v>0.05</v>
      </c>
      <c r="W5" s="10"/>
      <c r="X5" s="10"/>
      <c r="Y5" s="10"/>
      <c r="AA5" s="3"/>
    </row>
    <row r="6" spans="2:27" x14ac:dyDescent="0.25">
      <c r="B6" s="1" t="s">
        <v>29</v>
      </c>
      <c r="C6" s="1" t="s">
        <v>30</v>
      </c>
      <c r="D6" s="1">
        <v>1500</v>
      </c>
      <c r="E6" s="2">
        <v>4.5</v>
      </c>
      <c r="F6" s="2">
        <f>E6*D6</f>
        <v>6750</v>
      </c>
      <c r="G6" s="2"/>
      <c r="H6" s="2"/>
      <c r="I6" s="2"/>
      <c r="J6" s="2"/>
      <c r="K6" s="1"/>
      <c r="L6" s="2"/>
      <c r="M6" s="2"/>
      <c r="N6" s="2"/>
      <c r="O6" s="2"/>
      <c r="P6" s="1">
        <f>D6</f>
        <v>1500</v>
      </c>
      <c r="Q6" s="2">
        <f>P6*E6</f>
        <v>6750</v>
      </c>
      <c r="T6" s="10"/>
      <c r="U6" s="10" t="s">
        <v>44</v>
      </c>
      <c r="V6" s="10">
        <v>6.2</v>
      </c>
      <c r="W6" s="16">
        <f>V6/3</f>
        <v>2.0666666666666669</v>
      </c>
      <c r="X6" s="16">
        <v>2.0666666666666669</v>
      </c>
      <c r="Y6" s="16">
        <v>2.0666666666666669</v>
      </c>
      <c r="Z6" s="9"/>
    </row>
    <row r="7" spans="2:27" x14ac:dyDescent="0.25">
      <c r="B7" s="1" t="s">
        <v>31</v>
      </c>
      <c r="C7" s="1" t="s">
        <v>32</v>
      </c>
      <c r="D7" s="23">
        <v>1000</v>
      </c>
      <c r="E7" s="24"/>
      <c r="F7" s="24"/>
      <c r="G7" s="24"/>
      <c r="H7" s="24"/>
      <c r="I7" s="24">
        <v>4500</v>
      </c>
      <c r="J7" s="2"/>
      <c r="K7" s="1">
        <v>500</v>
      </c>
      <c r="L7" s="2">
        <f>F6/D6</f>
        <v>4.5</v>
      </c>
      <c r="M7" s="2">
        <f>L7*K7</f>
        <v>2250</v>
      </c>
      <c r="N7" s="2"/>
      <c r="O7" s="2"/>
      <c r="P7" s="1">
        <f>P6-K7</f>
        <v>1000</v>
      </c>
      <c r="Q7" s="2">
        <f>Q6-M7</f>
        <v>4500</v>
      </c>
      <c r="T7" s="10"/>
      <c r="U7" s="10" t="s">
        <v>45</v>
      </c>
      <c r="V7" s="10">
        <v>9.4</v>
      </c>
      <c r="W7" s="16">
        <f t="shared" ref="W7:W8" si="0">V7/3</f>
        <v>3.1333333333333333</v>
      </c>
      <c r="X7" s="16">
        <v>3.1333333333333333</v>
      </c>
      <c r="Y7" s="16">
        <v>3.1333333333333333</v>
      </c>
    </row>
    <row r="8" spans="2:27" x14ac:dyDescent="0.25">
      <c r="B8" s="1" t="s">
        <v>33</v>
      </c>
      <c r="C8" s="1" t="s">
        <v>34</v>
      </c>
      <c r="D8" s="1">
        <v>250</v>
      </c>
      <c r="E8" s="2">
        <v>4.5999999999999996</v>
      </c>
      <c r="F8" s="2">
        <f>E8*D8</f>
        <v>1150</v>
      </c>
      <c r="G8" s="2">
        <f>F8-(F8*0.05)</f>
        <v>1092.5</v>
      </c>
      <c r="H8" s="2">
        <v>11.4</v>
      </c>
      <c r="I8" s="2">
        <f>H8+G8</f>
        <v>1103.9000000000001</v>
      </c>
      <c r="J8" s="2"/>
      <c r="K8" s="1"/>
      <c r="L8" s="2"/>
      <c r="M8" s="2"/>
      <c r="N8" s="2"/>
      <c r="O8" s="2"/>
      <c r="P8" s="1">
        <f>P7+D8</f>
        <v>1250</v>
      </c>
      <c r="Q8" s="2">
        <f>Q7+I8</f>
        <v>5603.9</v>
      </c>
      <c r="T8" s="10"/>
      <c r="U8" s="10" t="s">
        <v>53</v>
      </c>
      <c r="V8" s="10">
        <v>18.600000000000001</v>
      </c>
      <c r="W8" s="16">
        <f t="shared" si="0"/>
        <v>6.2</v>
      </c>
      <c r="X8" s="16">
        <v>6.2</v>
      </c>
      <c r="Y8" s="16">
        <v>6.2</v>
      </c>
    </row>
    <row r="9" spans="2:27" x14ac:dyDescent="0.25">
      <c r="B9" s="1" t="s">
        <v>35</v>
      </c>
      <c r="C9" s="1" t="s">
        <v>32</v>
      </c>
      <c r="D9" s="23">
        <v>700</v>
      </c>
      <c r="E9" s="24"/>
      <c r="F9" s="24"/>
      <c r="G9" s="24"/>
      <c r="H9" s="24"/>
      <c r="I9" s="24">
        <f>D9*E6</f>
        <v>3150</v>
      </c>
      <c r="J9" s="2"/>
      <c r="K9" s="1">
        <v>300</v>
      </c>
      <c r="L9" s="2">
        <f>SUM(I7:I8)/SUM(D7:D8)</f>
        <v>4.4831199999999995</v>
      </c>
      <c r="M9" s="2">
        <f t="shared" ref="M9" si="1">L9*K9</f>
        <v>1344.9359999999999</v>
      </c>
      <c r="N9" s="2"/>
      <c r="O9" s="2"/>
      <c r="P9" s="1">
        <f>P8-K9</f>
        <v>950</v>
      </c>
      <c r="Q9" s="2">
        <f>Q8-M9</f>
        <v>4258.9639999999999</v>
      </c>
      <c r="T9" s="10"/>
      <c r="U9" s="20" t="s">
        <v>60</v>
      </c>
      <c r="V9" s="20"/>
      <c r="W9" s="21">
        <f>SUM(W6:W8)</f>
        <v>11.4</v>
      </c>
      <c r="X9" s="21">
        <f t="shared" ref="X9:Y9" si="2">SUM(X6:X8)</f>
        <v>11.4</v>
      </c>
      <c r="Y9" s="21">
        <f t="shared" si="2"/>
        <v>11.4</v>
      </c>
    </row>
    <row r="10" spans="2:27" x14ac:dyDescent="0.25">
      <c r="B10" s="1" t="s">
        <v>36</v>
      </c>
      <c r="C10" s="1" t="s">
        <v>34</v>
      </c>
      <c r="D10" s="1">
        <v>200</v>
      </c>
      <c r="E10" s="2">
        <v>4.7</v>
      </c>
      <c r="F10" s="2">
        <f>E10*D10</f>
        <v>940</v>
      </c>
      <c r="G10" s="2">
        <f>F10-(F10*0.07)</f>
        <v>874.2</v>
      </c>
      <c r="H10" s="2">
        <v>17.3</v>
      </c>
      <c r="I10" s="2">
        <f>G10+H10</f>
        <v>891.5</v>
      </c>
      <c r="J10" s="2">
        <f>I10*1.21</f>
        <v>1078.7149999999999</v>
      </c>
      <c r="K10" s="1"/>
      <c r="L10" s="2"/>
      <c r="M10" s="2"/>
      <c r="N10" s="2"/>
      <c r="O10" s="2"/>
      <c r="P10" s="1">
        <f>P9+D10</f>
        <v>1150</v>
      </c>
      <c r="Q10" s="2">
        <f>Q9+I10</f>
        <v>5150.4639999999999</v>
      </c>
      <c r="T10" s="12" t="s">
        <v>55</v>
      </c>
      <c r="U10" s="12" t="s">
        <v>54</v>
      </c>
      <c r="V10" s="13">
        <v>0.21</v>
      </c>
      <c r="W10" s="17"/>
      <c r="X10" s="17"/>
      <c r="Y10" s="17"/>
    </row>
    <row r="11" spans="2:27" x14ac:dyDescent="0.25">
      <c r="B11" s="1" t="s">
        <v>37</v>
      </c>
      <c r="C11" s="1" t="s">
        <v>32</v>
      </c>
      <c r="D11" s="23">
        <v>600</v>
      </c>
      <c r="E11" s="24"/>
      <c r="F11" s="24"/>
      <c r="G11" s="24"/>
      <c r="H11" s="24"/>
      <c r="I11" s="24">
        <f>D11*E6</f>
        <v>2700</v>
      </c>
      <c r="J11" s="2"/>
      <c r="K11" s="1">
        <v>100</v>
      </c>
      <c r="L11" s="2">
        <f>SUM(I8:I10)/SUM(D8:D10)</f>
        <v>4.4742608695652173</v>
      </c>
      <c r="M11" s="2">
        <f>L11*K11</f>
        <v>447.42608695652171</v>
      </c>
      <c r="N11" s="2">
        <f>M11-(M11*0.07)</f>
        <v>416.10626086956518</v>
      </c>
      <c r="O11" s="2">
        <f>N11*1.21</f>
        <v>503.48857565217384</v>
      </c>
      <c r="P11" s="1">
        <f>P10-K11</f>
        <v>1050</v>
      </c>
      <c r="Q11" s="2">
        <f>Q10-N11</f>
        <v>4734.3577391304352</v>
      </c>
      <c r="T11" s="12"/>
      <c r="U11" s="12" t="s">
        <v>52</v>
      </c>
      <c r="V11" s="13">
        <v>7.0000000000000007E-2</v>
      </c>
      <c r="W11" s="12"/>
      <c r="X11" s="12"/>
      <c r="Y11" s="12"/>
    </row>
    <row r="12" spans="2:27" x14ac:dyDescent="0.25">
      <c r="B12" s="1" t="s">
        <v>38</v>
      </c>
      <c r="C12" s="1" t="s">
        <v>32</v>
      </c>
      <c r="D12" s="1">
        <v>250</v>
      </c>
      <c r="E12" s="2"/>
      <c r="F12" s="2"/>
      <c r="G12" s="2"/>
      <c r="H12" s="2"/>
      <c r="I12" s="2">
        <v>1103.9000000000001</v>
      </c>
      <c r="J12" s="2"/>
      <c r="K12" s="1">
        <f>SUM(D10:D12)</f>
        <v>1050</v>
      </c>
      <c r="L12" s="2" cm="1">
        <f t="array" ref="L12">SUM(I10:I12/P11)</f>
        <v>4.4718095238095241</v>
      </c>
      <c r="M12" s="2">
        <f>L12*K12</f>
        <v>4695.4000000000005</v>
      </c>
      <c r="N12" s="2"/>
      <c r="O12" s="2"/>
      <c r="P12" s="1">
        <v>0</v>
      </c>
      <c r="Q12" s="2">
        <f>Q11-M12</f>
        <v>38.957739130434675</v>
      </c>
      <c r="T12" s="12"/>
      <c r="U12" s="12" t="s">
        <v>44</v>
      </c>
      <c r="V12" s="12">
        <v>18.399999999999999</v>
      </c>
      <c r="W12" s="17">
        <f>V12/3</f>
        <v>6.1333333333333329</v>
      </c>
      <c r="X12" s="17">
        <v>6.1333333333333329</v>
      </c>
      <c r="Y12" s="17">
        <v>6.1333333333333329</v>
      </c>
    </row>
    <row r="13" spans="2:27" x14ac:dyDescent="0.25">
      <c r="T13" s="12"/>
      <c r="U13" s="12" t="s">
        <v>45</v>
      </c>
      <c r="V13" s="12">
        <v>9.3000000000000007</v>
      </c>
      <c r="W13" s="17">
        <f>V13/3</f>
        <v>3.1</v>
      </c>
      <c r="X13" s="17">
        <v>3.1</v>
      </c>
      <c r="Y13" s="17">
        <v>3.1</v>
      </c>
    </row>
    <row r="14" spans="2:27" x14ac:dyDescent="0.25">
      <c r="T14" s="12"/>
      <c r="U14" s="12" t="s">
        <v>53</v>
      </c>
      <c r="V14" s="12">
        <v>24.2</v>
      </c>
      <c r="W14" s="17">
        <f>V14/3</f>
        <v>8.0666666666666664</v>
      </c>
      <c r="X14" s="17">
        <v>8.0666666666666664</v>
      </c>
      <c r="Y14" s="17">
        <v>8.0666666666666664</v>
      </c>
    </row>
    <row r="15" spans="2:27" x14ac:dyDescent="0.25">
      <c r="T15" s="12"/>
      <c r="U15" s="18" t="s">
        <v>60</v>
      </c>
      <c r="V15" s="18"/>
      <c r="W15" s="19">
        <f>SUM(W12:W14)</f>
        <v>17.299999999999997</v>
      </c>
      <c r="X15" s="19">
        <f t="shared" ref="X15:Y15" si="3">SUM(X12:X14)</f>
        <v>17.299999999999997</v>
      </c>
      <c r="Y15" s="19">
        <f t="shared" si="3"/>
        <v>17.299999999999997</v>
      </c>
    </row>
    <row r="16" spans="2:27" x14ac:dyDescent="0.25">
      <c r="T16" s="14" t="s">
        <v>56</v>
      </c>
      <c r="U16" s="14" t="s">
        <v>54</v>
      </c>
      <c r="V16" s="15">
        <v>0.21</v>
      </c>
      <c r="W16" s="14"/>
      <c r="X16" s="14"/>
      <c r="Y16" s="14"/>
    </row>
    <row r="17" spans="2:25" x14ac:dyDescent="0.25">
      <c r="B17" t="s">
        <v>40</v>
      </c>
      <c r="C17" t="s">
        <v>27</v>
      </c>
      <c r="T17" s="14"/>
      <c r="U17" s="14" t="s">
        <v>52</v>
      </c>
      <c r="V17" s="15">
        <v>0.1</v>
      </c>
      <c r="W17" s="14"/>
      <c r="X17" s="14"/>
      <c r="Y17" s="14"/>
    </row>
    <row r="19" spans="2:25" x14ac:dyDescent="0.25">
      <c r="B19" s="1"/>
      <c r="C19" s="7" t="s">
        <v>1</v>
      </c>
      <c r="D19" s="26" t="s">
        <v>6</v>
      </c>
      <c r="E19" s="26"/>
      <c r="F19" s="26"/>
      <c r="G19" s="26" t="s">
        <v>58</v>
      </c>
      <c r="H19" s="26"/>
      <c r="I19" s="26"/>
      <c r="J19" s="26"/>
      <c r="K19" s="39" t="s">
        <v>9</v>
      </c>
      <c r="L19" s="40"/>
      <c r="M19" s="40"/>
      <c r="N19" s="40"/>
      <c r="O19" s="41"/>
      <c r="P19" s="26" t="s">
        <v>11</v>
      </c>
      <c r="Q19" s="26"/>
    </row>
    <row r="20" spans="2:25" x14ac:dyDescent="0.25">
      <c r="B20" s="4"/>
      <c r="C20" s="36" t="s">
        <v>2</v>
      </c>
      <c r="D20" s="30" t="s">
        <v>3</v>
      </c>
      <c r="E20" s="31" t="s">
        <v>4</v>
      </c>
      <c r="F20" s="31" t="s">
        <v>5</v>
      </c>
      <c r="G20" s="38" t="s">
        <v>43</v>
      </c>
      <c r="H20" s="38" t="s">
        <v>59</v>
      </c>
      <c r="I20" s="31" t="s">
        <v>61</v>
      </c>
      <c r="J20" s="31" t="s">
        <v>54</v>
      </c>
      <c r="K20" s="32" t="s">
        <v>3</v>
      </c>
      <c r="L20" s="33" t="s">
        <v>7</v>
      </c>
      <c r="M20" s="33" t="s">
        <v>8</v>
      </c>
      <c r="N20" s="33" t="s">
        <v>43</v>
      </c>
      <c r="O20" s="33" t="s">
        <v>54</v>
      </c>
      <c r="P20" s="34" t="s">
        <v>3</v>
      </c>
      <c r="Q20" s="35" t="s">
        <v>10</v>
      </c>
    </row>
    <row r="21" spans="2:25" x14ac:dyDescent="0.25">
      <c r="B21" s="4" t="s">
        <v>0</v>
      </c>
      <c r="C21" s="36"/>
      <c r="D21" s="30"/>
      <c r="E21" s="31"/>
      <c r="F21" s="31"/>
      <c r="G21" s="38"/>
      <c r="H21" s="38"/>
      <c r="I21" s="31"/>
      <c r="J21" s="31"/>
      <c r="K21" s="32"/>
      <c r="L21" s="33"/>
      <c r="M21" s="33"/>
      <c r="N21" s="33"/>
      <c r="O21" s="33"/>
      <c r="P21" s="34"/>
      <c r="Q21" s="35"/>
    </row>
    <row r="22" spans="2:25" x14ac:dyDescent="0.25">
      <c r="B22" s="1" t="s">
        <v>29</v>
      </c>
      <c r="C22" s="1" t="s">
        <v>30</v>
      </c>
      <c r="D22" s="1">
        <v>2000</v>
      </c>
      <c r="E22" s="2">
        <v>4.08</v>
      </c>
      <c r="F22" s="2">
        <f>E22*D22</f>
        <v>8160</v>
      </c>
      <c r="G22" s="2"/>
      <c r="H22" s="2"/>
      <c r="I22" s="2"/>
      <c r="J22" s="2"/>
      <c r="K22" s="1"/>
      <c r="L22" s="2"/>
      <c r="M22" s="2"/>
      <c r="N22" s="2"/>
      <c r="O22" s="2"/>
      <c r="P22" s="1">
        <f>D22</f>
        <v>2000</v>
      </c>
      <c r="Q22" s="2">
        <f>F22</f>
        <v>8160</v>
      </c>
    </row>
    <row r="23" spans="2:25" x14ac:dyDescent="0.25">
      <c r="B23" s="1" t="s">
        <v>31</v>
      </c>
      <c r="C23" s="1" t="s">
        <v>32</v>
      </c>
      <c r="D23" s="1"/>
      <c r="E23" s="2"/>
      <c r="F23" s="2"/>
      <c r="G23" s="2"/>
      <c r="H23" s="2"/>
      <c r="I23" s="2"/>
      <c r="J23" s="2"/>
      <c r="K23" s="1">
        <v>150</v>
      </c>
      <c r="L23" s="2">
        <v>4.08</v>
      </c>
      <c r="M23" s="2">
        <f>K23*L23</f>
        <v>612</v>
      </c>
      <c r="N23" s="2"/>
      <c r="O23" s="2"/>
      <c r="P23" s="1">
        <f>P22-K23</f>
        <v>1850</v>
      </c>
      <c r="Q23" s="2">
        <f>Q22-M23</f>
        <v>7548</v>
      </c>
    </row>
    <row r="24" spans="2:25" x14ac:dyDescent="0.25">
      <c r="B24" s="1" t="s">
        <v>33</v>
      </c>
      <c r="C24" s="1" t="s">
        <v>34</v>
      </c>
      <c r="D24" s="1">
        <v>250</v>
      </c>
      <c r="E24" s="2">
        <v>5.2</v>
      </c>
      <c r="F24" s="2">
        <f>E24*D24</f>
        <v>1300</v>
      </c>
      <c r="G24" s="2">
        <f>F24-(F24*0.05)</f>
        <v>1235</v>
      </c>
      <c r="H24" s="2">
        <v>11.4</v>
      </c>
      <c r="I24" s="2">
        <f>H24+G24</f>
        <v>1246.4000000000001</v>
      </c>
      <c r="J24" s="2"/>
      <c r="K24" s="1"/>
      <c r="L24" s="2"/>
      <c r="M24" s="2"/>
      <c r="N24" s="2"/>
      <c r="O24" s="2"/>
      <c r="P24" s="1">
        <f>P23+D24</f>
        <v>2100</v>
      </c>
      <c r="Q24" s="2">
        <f>Q23+I24</f>
        <v>8794.4</v>
      </c>
    </row>
    <row r="25" spans="2:25" x14ac:dyDescent="0.25">
      <c r="B25" s="1" t="s">
        <v>35</v>
      </c>
      <c r="C25" s="1" t="s">
        <v>32</v>
      </c>
      <c r="D25" s="1"/>
      <c r="E25" s="2"/>
      <c r="F25" s="2"/>
      <c r="G25" s="2"/>
      <c r="H25" s="2"/>
      <c r="I25" s="2"/>
      <c r="J25" s="2"/>
      <c r="K25" s="1">
        <v>500</v>
      </c>
      <c r="L25" s="2">
        <v>4.08</v>
      </c>
      <c r="M25" s="2">
        <f t="shared" ref="M25:M28" si="4">K25*L25</f>
        <v>2040</v>
      </c>
      <c r="N25" s="2"/>
      <c r="O25" s="2"/>
      <c r="P25" s="1">
        <f>P24-K25</f>
        <v>1600</v>
      </c>
      <c r="Q25" s="2">
        <f>Q24-M25</f>
        <v>6754.4</v>
      </c>
    </row>
    <row r="26" spans="2:25" x14ac:dyDescent="0.25">
      <c r="B26" s="1" t="s">
        <v>36</v>
      </c>
      <c r="C26" s="1" t="s">
        <v>34</v>
      </c>
      <c r="D26" s="1">
        <v>300</v>
      </c>
      <c r="E26" s="2">
        <v>4.9000000000000004</v>
      </c>
      <c r="F26" s="2">
        <f>E26*D26</f>
        <v>1470</v>
      </c>
      <c r="G26" s="2">
        <f>F26-(F26*0.07)</f>
        <v>1367.1</v>
      </c>
      <c r="H26" s="2">
        <v>17.3</v>
      </c>
      <c r="I26" s="2">
        <f t="shared" ref="I26" si="5">H26+G26</f>
        <v>1384.3999999999999</v>
      </c>
      <c r="J26" s="2">
        <f>I26*1.21</f>
        <v>1675.1239999999998</v>
      </c>
      <c r="K26" s="1"/>
      <c r="L26" s="2"/>
      <c r="M26" s="2"/>
      <c r="N26" s="2"/>
      <c r="O26" s="2"/>
      <c r="P26" s="1">
        <f>P25+D26</f>
        <v>1900</v>
      </c>
      <c r="Q26" s="2">
        <f>Q25+I26</f>
        <v>8138.7999999999993</v>
      </c>
    </row>
    <row r="27" spans="2:25" x14ac:dyDescent="0.25">
      <c r="B27" s="1" t="s">
        <v>37</v>
      </c>
      <c r="C27" s="1" t="s">
        <v>32</v>
      </c>
      <c r="D27" s="1"/>
      <c r="E27" s="2"/>
      <c r="F27" s="2"/>
      <c r="G27" s="2"/>
      <c r="H27" s="2"/>
      <c r="I27" s="2"/>
      <c r="J27" s="2"/>
      <c r="K27" s="1">
        <v>120</v>
      </c>
      <c r="L27" s="2">
        <v>4.08</v>
      </c>
      <c r="M27" s="2">
        <f t="shared" si="4"/>
        <v>489.6</v>
      </c>
      <c r="N27" s="2">
        <f>M27-(M27*0.07)</f>
        <v>455.32800000000003</v>
      </c>
      <c r="O27" s="2">
        <f>N27*1.21</f>
        <v>550.94688000000008</v>
      </c>
      <c r="P27" s="1">
        <f>P26-K27</f>
        <v>1780</v>
      </c>
      <c r="Q27" s="2">
        <f>Q26-N27</f>
        <v>7683.4719999999988</v>
      </c>
    </row>
    <row r="28" spans="2:25" x14ac:dyDescent="0.25">
      <c r="B28" s="1" t="s">
        <v>38</v>
      </c>
      <c r="C28" s="1" t="s">
        <v>32</v>
      </c>
      <c r="D28" s="1"/>
      <c r="E28" s="2"/>
      <c r="F28" s="2"/>
      <c r="G28" s="2"/>
      <c r="H28" s="2"/>
      <c r="I28" s="2"/>
      <c r="J28" s="2"/>
      <c r="K28" s="1">
        <v>500</v>
      </c>
      <c r="L28" s="2">
        <v>4.08</v>
      </c>
      <c r="M28" s="2">
        <f t="shared" si="4"/>
        <v>2040</v>
      </c>
      <c r="N28" s="2"/>
      <c r="O28" s="2"/>
      <c r="P28" s="1">
        <f t="shared" ref="P28:P29" si="6">P27-K28</f>
        <v>1280</v>
      </c>
      <c r="Q28" s="2">
        <f>Q27+A28-M28</f>
        <v>5643.4719999999988</v>
      </c>
    </row>
    <row r="29" spans="2:25" x14ac:dyDescent="0.25">
      <c r="B29" s="1"/>
      <c r="C29" s="1"/>
      <c r="D29" s="1"/>
      <c r="E29" s="2"/>
      <c r="F29" s="2"/>
      <c r="G29" s="2"/>
      <c r="H29" s="2"/>
      <c r="I29" s="2"/>
      <c r="J29" s="2"/>
      <c r="K29" s="1"/>
      <c r="L29" s="2"/>
      <c r="M29" s="2"/>
      <c r="N29" s="2"/>
      <c r="O29" s="2"/>
      <c r="P29" s="1">
        <f t="shared" si="6"/>
        <v>1280</v>
      </c>
      <c r="Q29" s="2">
        <f>Q28+A29-M29</f>
        <v>5643.4719999999988</v>
      </c>
    </row>
    <row r="32" spans="2:25" x14ac:dyDescent="0.25">
      <c r="B32" t="s">
        <v>41</v>
      </c>
      <c r="C32" t="s">
        <v>27</v>
      </c>
    </row>
    <row r="34" spans="2:19" x14ac:dyDescent="0.25">
      <c r="B34" s="1"/>
      <c r="C34" s="7" t="s">
        <v>1</v>
      </c>
      <c r="D34" s="26" t="s">
        <v>6</v>
      </c>
      <c r="E34" s="26"/>
      <c r="F34" s="26"/>
      <c r="G34" s="26" t="s">
        <v>58</v>
      </c>
      <c r="H34" s="26"/>
      <c r="I34" s="26"/>
      <c r="J34" s="26"/>
      <c r="K34" s="39" t="s">
        <v>9</v>
      </c>
      <c r="L34" s="40"/>
      <c r="M34" s="40"/>
      <c r="N34" s="40"/>
      <c r="O34" s="41"/>
      <c r="P34" s="26" t="s">
        <v>11</v>
      </c>
      <c r="Q34" s="26"/>
      <c r="R34" s="8"/>
      <c r="S34" s="8"/>
    </row>
    <row r="35" spans="2:19" x14ac:dyDescent="0.25">
      <c r="B35" s="4"/>
      <c r="C35" s="36" t="s">
        <v>2</v>
      </c>
      <c r="D35" s="30" t="s">
        <v>3</v>
      </c>
      <c r="E35" s="31" t="s">
        <v>4</v>
      </c>
      <c r="F35" s="31" t="s">
        <v>5</v>
      </c>
      <c r="G35" s="38" t="s">
        <v>43</v>
      </c>
      <c r="H35" s="38" t="s">
        <v>59</v>
      </c>
      <c r="I35" s="31" t="s">
        <v>61</v>
      </c>
      <c r="J35" s="31" t="s">
        <v>54</v>
      </c>
      <c r="K35" s="32" t="s">
        <v>3</v>
      </c>
      <c r="L35" s="33" t="s">
        <v>7</v>
      </c>
      <c r="M35" s="33" t="s">
        <v>8</v>
      </c>
      <c r="N35" s="33" t="s">
        <v>43</v>
      </c>
      <c r="O35" s="33" t="s">
        <v>54</v>
      </c>
      <c r="P35" s="34" t="s">
        <v>3</v>
      </c>
      <c r="Q35" s="35" t="s">
        <v>10</v>
      </c>
      <c r="R35" s="22"/>
      <c r="S35" s="22"/>
    </row>
    <row r="36" spans="2:19" x14ac:dyDescent="0.25">
      <c r="B36" s="4" t="s">
        <v>0</v>
      </c>
      <c r="C36" s="36"/>
      <c r="D36" s="30"/>
      <c r="E36" s="31"/>
      <c r="F36" s="31"/>
      <c r="G36" s="38"/>
      <c r="H36" s="38"/>
      <c r="I36" s="31"/>
      <c r="J36" s="31"/>
      <c r="K36" s="32"/>
      <c r="L36" s="33"/>
      <c r="M36" s="33"/>
      <c r="N36" s="33"/>
      <c r="O36" s="33"/>
      <c r="P36" s="34"/>
      <c r="Q36" s="35"/>
      <c r="R36" s="22"/>
      <c r="S36" s="22"/>
    </row>
    <row r="37" spans="2:19" x14ac:dyDescent="0.25">
      <c r="B37" s="1" t="s">
        <v>29</v>
      </c>
      <c r="C37" s="1" t="s">
        <v>30</v>
      </c>
      <c r="D37" s="1">
        <v>2500</v>
      </c>
      <c r="E37" s="2">
        <v>5.2</v>
      </c>
      <c r="F37" s="2">
        <f>E37*D37</f>
        <v>13000</v>
      </c>
      <c r="G37" s="2"/>
      <c r="H37" s="2"/>
      <c r="I37" s="2"/>
      <c r="J37" s="2"/>
      <c r="K37" s="1"/>
      <c r="L37" s="2"/>
      <c r="M37" s="2"/>
      <c r="N37" s="2"/>
      <c r="O37" s="2"/>
      <c r="P37" s="25">
        <v>2500</v>
      </c>
      <c r="Q37" s="2">
        <f>F37</f>
        <v>13000</v>
      </c>
    </row>
    <row r="38" spans="2:19" x14ac:dyDescent="0.25">
      <c r="B38" s="1" t="s">
        <v>33</v>
      </c>
      <c r="C38" s="1" t="s">
        <v>34</v>
      </c>
      <c r="D38" s="1"/>
      <c r="E38" s="2"/>
      <c r="F38" s="2"/>
      <c r="G38" s="2"/>
      <c r="H38" s="2"/>
      <c r="I38" s="2"/>
      <c r="J38" s="2"/>
      <c r="K38" s="1">
        <v>50</v>
      </c>
      <c r="L38" s="2">
        <v>5.2</v>
      </c>
      <c r="M38" s="2">
        <f>L38*K38</f>
        <v>260</v>
      </c>
      <c r="N38" s="2"/>
      <c r="O38" s="2"/>
      <c r="P38" s="25">
        <f>P37-K38</f>
        <v>2450</v>
      </c>
      <c r="Q38" s="2">
        <f>Q37-P38</f>
        <v>10550</v>
      </c>
    </row>
    <row r="39" spans="2:19" x14ac:dyDescent="0.25">
      <c r="B39" s="1" t="s">
        <v>35</v>
      </c>
      <c r="C39" s="1" t="s">
        <v>32</v>
      </c>
      <c r="D39" s="1"/>
      <c r="E39" s="2"/>
      <c r="F39" s="2"/>
      <c r="G39" s="2"/>
      <c r="H39" s="2"/>
      <c r="I39" s="2"/>
      <c r="J39" s="2"/>
      <c r="K39" s="1">
        <v>500</v>
      </c>
      <c r="L39" s="2">
        <v>5.2</v>
      </c>
      <c r="M39" s="2">
        <f t="shared" ref="M39:M42" si="7">L39*K39</f>
        <v>2600</v>
      </c>
      <c r="N39" s="2"/>
      <c r="O39" s="2"/>
      <c r="P39" s="25">
        <f>P38-K39</f>
        <v>1950</v>
      </c>
      <c r="Q39" s="2">
        <f>Q38-P39</f>
        <v>8600</v>
      </c>
    </row>
    <row r="40" spans="2:19" x14ac:dyDescent="0.25">
      <c r="B40" s="1" t="s">
        <v>36</v>
      </c>
      <c r="C40" s="1" t="s">
        <v>34</v>
      </c>
      <c r="D40" s="1">
        <v>350</v>
      </c>
      <c r="E40" s="2">
        <v>5.2</v>
      </c>
      <c r="F40" s="2">
        <f>E40*D40</f>
        <v>1820</v>
      </c>
      <c r="G40" s="2">
        <f>F40-(F40*0.07)</f>
        <v>1692.6</v>
      </c>
      <c r="H40" s="2">
        <v>17.3</v>
      </c>
      <c r="I40" s="2">
        <f>H40+G40</f>
        <v>1709.8999999999999</v>
      </c>
      <c r="J40" s="2">
        <f>I40*1.21</f>
        <v>2068.9789999999998</v>
      </c>
      <c r="K40" s="1"/>
      <c r="L40" s="2"/>
      <c r="M40" s="2"/>
      <c r="N40" s="2"/>
      <c r="O40" s="2"/>
      <c r="P40" s="25">
        <f>P39+D40</f>
        <v>2300</v>
      </c>
      <c r="Q40" s="2">
        <f>Q39+I40</f>
        <v>10309.9</v>
      </c>
    </row>
    <row r="41" spans="2:19" x14ac:dyDescent="0.25">
      <c r="B41" s="1" t="s">
        <v>37</v>
      </c>
      <c r="C41" s="1" t="s">
        <v>32</v>
      </c>
      <c r="D41" s="1"/>
      <c r="E41" s="2"/>
      <c r="F41" s="2"/>
      <c r="G41" s="2"/>
      <c r="H41" s="2"/>
      <c r="I41" s="2"/>
      <c r="J41" s="2"/>
      <c r="K41" s="1">
        <v>150</v>
      </c>
      <c r="L41" s="2">
        <v>5.2</v>
      </c>
      <c r="M41" s="2">
        <f t="shared" si="7"/>
        <v>780</v>
      </c>
      <c r="N41" s="2">
        <f>M41-(M41*0.07)</f>
        <v>725.4</v>
      </c>
      <c r="O41" s="2">
        <f>N41*1.21</f>
        <v>877.73399999999992</v>
      </c>
      <c r="P41" s="25">
        <f>P40-K41</f>
        <v>2150</v>
      </c>
      <c r="Q41" s="2">
        <f>Q40-N41</f>
        <v>9584.5</v>
      </c>
    </row>
    <row r="42" spans="2:19" x14ac:dyDescent="0.25">
      <c r="B42" s="1" t="s">
        <v>38</v>
      </c>
      <c r="C42" s="1" t="s">
        <v>32</v>
      </c>
      <c r="D42" s="1"/>
      <c r="E42" s="2"/>
      <c r="F42" s="2"/>
      <c r="G42" s="2"/>
      <c r="H42" s="2"/>
      <c r="I42" s="2"/>
      <c r="J42" s="2"/>
      <c r="K42" s="1">
        <v>650</v>
      </c>
      <c r="L42" s="2">
        <v>5.2</v>
      </c>
      <c r="M42" s="2">
        <f t="shared" si="7"/>
        <v>3380</v>
      </c>
      <c r="N42" s="2"/>
      <c r="O42" s="2"/>
      <c r="P42" s="25">
        <f t="shared" ref="P42:P43" si="8">P41-K42</f>
        <v>1500</v>
      </c>
      <c r="Q42" s="2">
        <f t="shared" ref="Q42:Q43" si="9">Q41-M42</f>
        <v>6204.5</v>
      </c>
    </row>
    <row r="43" spans="2:19" x14ac:dyDescent="0.25">
      <c r="B43" s="1"/>
      <c r="C43" s="1"/>
      <c r="D43" s="1"/>
      <c r="E43" s="2"/>
      <c r="F43" s="2"/>
      <c r="G43" s="2"/>
      <c r="H43" s="2"/>
      <c r="I43" s="2"/>
      <c r="J43" s="2"/>
      <c r="K43" s="1"/>
      <c r="L43" s="2"/>
      <c r="M43" s="2"/>
      <c r="N43" s="2"/>
      <c r="O43" s="2"/>
      <c r="P43" s="25">
        <f t="shared" si="8"/>
        <v>1500</v>
      </c>
      <c r="Q43" s="2">
        <f t="shared" si="9"/>
        <v>6204.5</v>
      </c>
    </row>
  </sheetData>
  <mergeCells count="58">
    <mergeCell ref="C4:C5"/>
    <mergeCell ref="D4:D5"/>
    <mergeCell ref="E4:E5"/>
    <mergeCell ref="F4:F5"/>
    <mergeCell ref="K4:K5"/>
    <mergeCell ref="D19:F19"/>
    <mergeCell ref="P19:Q19"/>
    <mergeCell ref="N4:N5"/>
    <mergeCell ref="D3:F3"/>
    <mergeCell ref="P3:Q3"/>
    <mergeCell ref="K3:O3"/>
    <mergeCell ref="K19:O19"/>
    <mergeCell ref="G3:J3"/>
    <mergeCell ref="J4:J5"/>
    <mergeCell ref="G19:J19"/>
    <mergeCell ref="O4:O5"/>
    <mergeCell ref="D34:F34"/>
    <mergeCell ref="P34:Q34"/>
    <mergeCell ref="C20:C21"/>
    <mergeCell ref="D20:D21"/>
    <mergeCell ref="E20:E21"/>
    <mergeCell ref="F20:F21"/>
    <mergeCell ref="K20:K21"/>
    <mergeCell ref="O20:O21"/>
    <mergeCell ref="K34:O34"/>
    <mergeCell ref="J20:J21"/>
    <mergeCell ref="C35:C36"/>
    <mergeCell ref="D35:D36"/>
    <mergeCell ref="E35:E36"/>
    <mergeCell ref="F35:F36"/>
    <mergeCell ref="K35:K36"/>
    <mergeCell ref="G35:G36"/>
    <mergeCell ref="H35:H36"/>
    <mergeCell ref="I35:I36"/>
    <mergeCell ref="T3:Y3"/>
    <mergeCell ref="G4:G5"/>
    <mergeCell ref="H4:H5"/>
    <mergeCell ref="G20:G21"/>
    <mergeCell ref="H20:H21"/>
    <mergeCell ref="I4:I5"/>
    <mergeCell ref="I20:I21"/>
    <mergeCell ref="N20:N21"/>
    <mergeCell ref="L20:L21"/>
    <mergeCell ref="M20:M21"/>
    <mergeCell ref="P20:P21"/>
    <mergeCell ref="Q20:Q21"/>
    <mergeCell ref="L4:L5"/>
    <mergeCell ref="M4:M5"/>
    <mergeCell ref="P4:P5"/>
    <mergeCell ref="Q4:Q5"/>
    <mergeCell ref="G34:J34"/>
    <mergeCell ref="J35:J36"/>
    <mergeCell ref="L35:L36"/>
    <mergeCell ref="M35:M36"/>
    <mergeCell ref="P35:P36"/>
    <mergeCell ref="Q35:Q36"/>
    <mergeCell ref="N35:N36"/>
    <mergeCell ref="O35:O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TROPICAL FIFO</vt:lpstr>
      <vt:lpstr>DIAL </vt:lpstr>
      <vt:lpstr>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Thannlizyy Guillen</dc:creator>
  <cp:lastModifiedBy>Thannlizyy Guillen</cp:lastModifiedBy>
  <dcterms:created xsi:type="dcterms:W3CDTF">2024-03-07T01:18:49Z</dcterms:created>
  <dcterms:modified xsi:type="dcterms:W3CDTF">2024-03-15T05:46:16Z</dcterms:modified>
</cp:coreProperties>
</file>