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sar Molina\OneDrive\Documentos\"/>
    </mc:Choice>
  </mc:AlternateContent>
  <bookViews>
    <workbookView xWindow="0" yWindow="0" windowWidth="21600" windowHeight="10210" activeTab="2"/>
  </bookViews>
  <sheets>
    <sheet name="Ejer 1" sheetId="1" r:id="rId1"/>
    <sheet name="Ejer 2" sheetId="2" r:id="rId2"/>
    <sheet name="Ejer 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3" l="1"/>
  <c r="J44" i="3"/>
  <c r="I44" i="3"/>
  <c r="H44" i="3"/>
  <c r="K28" i="3"/>
  <c r="J28" i="3"/>
  <c r="I28" i="3"/>
  <c r="H28" i="3"/>
  <c r="K11" i="3"/>
  <c r="L11" i="3"/>
  <c r="J11" i="3"/>
  <c r="I11" i="3"/>
  <c r="H11" i="3"/>
  <c r="K43" i="3"/>
  <c r="J43" i="3"/>
  <c r="I43" i="3"/>
  <c r="H43" i="3"/>
  <c r="K27" i="3"/>
  <c r="J27" i="3"/>
  <c r="I27" i="3"/>
  <c r="H27" i="3"/>
  <c r="K10" i="3"/>
  <c r="L10" i="3"/>
  <c r="J10" i="3"/>
  <c r="I10" i="3"/>
  <c r="H10" i="3"/>
  <c r="K42" i="3"/>
  <c r="J42" i="3"/>
  <c r="F42" i="3"/>
  <c r="E42" i="3"/>
  <c r="K26" i="3"/>
  <c r="J26" i="3"/>
  <c r="F26" i="3"/>
  <c r="E26" i="3"/>
  <c r="K9" i="3"/>
  <c r="L9" i="3"/>
  <c r="J9" i="3"/>
  <c r="F9" i="3"/>
  <c r="E9" i="3"/>
  <c r="H50" i="3"/>
  <c r="F50" i="3"/>
  <c r="E50" i="3"/>
  <c r="D50" i="3"/>
  <c r="H33" i="3"/>
  <c r="F33" i="3"/>
  <c r="E33" i="3"/>
  <c r="D33" i="3"/>
  <c r="H16" i="3"/>
  <c r="F16" i="3"/>
  <c r="E16" i="3"/>
  <c r="D16" i="3"/>
  <c r="E7" i="3"/>
  <c r="K41" i="3"/>
  <c r="J41" i="3"/>
  <c r="I41" i="3"/>
  <c r="H41" i="3"/>
  <c r="K25" i="3"/>
  <c r="J25" i="3"/>
  <c r="I25" i="3"/>
  <c r="H25" i="3"/>
  <c r="K23" i="3"/>
  <c r="K8" i="3"/>
  <c r="L8" i="3"/>
  <c r="J8" i="3"/>
  <c r="I8" i="3"/>
  <c r="H8" i="3"/>
  <c r="L12" i="1"/>
  <c r="K40" i="3"/>
  <c r="J40" i="3"/>
  <c r="K24" i="3"/>
  <c r="J24" i="3"/>
  <c r="M10" i="2"/>
  <c r="L10" i="2"/>
  <c r="M7" i="2"/>
  <c r="M6" i="2"/>
  <c r="K7" i="3"/>
  <c r="L23" i="2"/>
  <c r="N23" i="2"/>
  <c r="N22" i="2"/>
  <c r="L22" i="2"/>
  <c r="L7" i="3"/>
  <c r="J7" i="3"/>
  <c r="F40" i="3"/>
  <c r="E40" i="3"/>
  <c r="H49" i="3"/>
  <c r="F49" i="3"/>
  <c r="E49" i="3"/>
  <c r="D49" i="3"/>
  <c r="F24" i="3"/>
  <c r="E24" i="3"/>
  <c r="H32" i="3"/>
  <c r="F32" i="3"/>
  <c r="E32" i="3"/>
  <c r="D32" i="3"/>
  <c r="F15" i="3" l="1"/>
  <c r="E15" i="3"/>
  <c r="D15" i="3"/>
  <c r="H15" i="3"/>
  <c r="F7" i="3" l="1"/>
  <c r="I23" i="3"/>
  <c r="H23" i="3"/>
  <c r="K39" i="3"/>
  <c r="J39" i="3"/>
  <c r="M5" i="2"/>
  <c r="K22" i="3"/>
  <c r="J22" i="3"/>
  <c r="J23" i="3" s="1"/>
  <c r="F39" i="3"/>
  <c r="F22" i="3"/>
  <c r="J6" i="3"/>
  <c r="K5" i="3"/>
  <c r="H6" i="3" s="1"/>
  <c r="I6" i="3" s="1"/>
  <c r="L6" i="3" s="1"/>
  <c r="K6" i="3" s="1"/>
  <c r="L5" i="3"/>
  <c r="J5" i="3"/>
  <c r="F5" i="3"/>
  <c r="K29" i="1" l="1"/>
  <c r="K28" i="1"/>
  <c r="L26" i="1"/>
  <c r="K27" i="1"/>
  <c r="G27" i="1"/>
  <c r="M27" i="1" s="1"/>
  <c r="K26" i="1"/>
  <c r="M26" i="1"/>
  <c r="G26" i="1"/>
  <c r="K25" i="1"/>
  <c r="M25" i="1"/>
  <c r="J25" i="1"/>
  <c r="I25" i="1"/>
  <c r="L24" i="1"/>
  <c r="K24" i="1"/>
  <c r="M24" i="1"/>
  <c r="J24" i="1"/>
  <c r="I24" i="1"/>
  <c r="L23" i="1"/>
  <c r="K23" i="1"/>
  <c r="M23" i="1"/>
  <c r="J23" i="1"/>
  <c r="I23" i="1"/>
  <c r="L7" i="1"/>
  <c r="K7" i="1"/>
  <c r="M26" i="2"/>
  <c r="L26" i="2"/>
  <c r="N26" i="2"/>
  <c r="H26" i="2"/>
  <c r="M25" i="2"/>
  <c r="L25" i="2"/>
  <c r="N25" i="2"/>
  <c r="K25" i="2"/>
  <c r="J25" i="2"/>
  <c r="M24" i="2"/>
  <c r="L24" i="2"/>
  <c r="N24" i="2"/>
  <c r="K24" i="2"/>
  <c r="J24" i="2"/>
  <c r="M23" i="2"/>
  <c r="H23" i="2"/>
  <c r="M22" i="2"/>
  <c r="H22" i="2"/>
  <c r="L21" i="2"/>
  <c r="N21" i="2"/>
  <c r="K21" i="2"/>
  <c r="J21" i="2"/>
  <c r="N20" i="2"/>
  <c r="L27" i="1" l="1"/>
  <c r="I28" i="1" s="1"/>
  <c r="J28" i="1" s="1"/>
  <c r="M28" i="1"/>
  <c r="M9" i="2"/>
  <c r="M20" i="2"/>
  <c r="L20" i="2"/>
  <c r="H20" i="2"/>
  <c r="L19" i="2"/>
  <c r="N19" i="2" s="1"/>
  <c r="H19" i="2"/>
  <c r="H14" i="2"/>
  <c r="J13" i="2"/>
  <c r="K13" i="2" s="1"/>
  <c r="J12" i="2"/>
  <c r="K12" i="2" s="1"/>
  <c r="J11" i="2"/>
  <c r="K11" i="2" s="1"/>
  <c r="H10" i="2"/>
  <c r="H9" i="2"/>
  <c r="K8" i="2"/>
  <c r="J8" i="2"/>
  <c r="J7" i="2"/>
  <c r="K7" i="2" s="1"/>
  <c r="L6" i="2"/>
  <c r="L7" i="2" s="1"/>
  <c r="L8" i="2" s="1"/>
  <c r="L9" i="2" s="1"/>
  <c r="L11" i="2" s="1"/>
  <c r="L12" i="2" s="1"/>
  <c r="L13" i="2" s="1"/>
  <c r="L14" i="2" s="1"/>
  <c r="H6" i="2"/>
  <c r="L5" i="2"/>
  <c r="H5" i="2"/>
  <c r="M8" i="2" s="1"/>
  <c r="M11" i="2" s="1"/>
  <c r="M12" i="2" s="1"/>
  <c r="M13" i="2" s="1"/>
  <c r="M14" i="2" s="1"/>
  <c r="G22" i="1"/>
  <c r="K21" i="1"/>
  <c r="L22" i="1" s="1"/>
  <c r="G21" i="1"/>
  <c r="J15" i="1"/>
  <c r="J14" i="1"/>
  <c r="J13" i="1"/>
  <c r="G12" i="1"/>
  <c r="G11" i="1"/>
  <c r="J10" i="1"/>
  <c r="J9" i="1"/>
  <c r="K8" i="1"/>
  <c r="K9" i="1" s="1"/>
  <c r="K10" i="1" s="1"/>
  <c r="K11" i="1" s="1"/>
  <c r="K12" i="1" s="1"/>
  <c r="K13" i="1" s="1"/>
  <c r="K14" i="1" s="1"/>
  <c r="K15" i="1" s="1"/>
  <c r="J8" i="1"/>
  <c r="J7" i="1"/>
  <c r="K6" i="1"/>
  <c r="G6" i="1"/>
  <c r="L5" i="1"/>
  <c r="L6" i="1" s="1"/>
  <c r="L8" i="1" s="1"/>
  <c r="L9" i="1" s="1"/>
  <c r="L10" i="1" s="1"/>
  <c r="L11" i="1" s="1"/>
  <c r="L13" i="1" s="1"/>
  <c r="L14" i="1" s="1"/>
  <c r="L15" i="1" s="1"/>
  <c r="K5" i="1"/>
  <c r="G5" i="1"/>
  <c r="L28" i="1" l="1"/>
  <c r="I29" i="1" s="1"/>
  <c r="J29" i="1" s="1"/>
  <c r="M29" i="1" s="1"/>
  <c r="L29" i="1" s="1"/>
  <c r="M21" i="1"/>
  <c r="K22" i="1"/>
  <c r="M22" i="1" l="1"/>
</calcChain>
</file>

<file path=xl/sharedStrings.xml><?xml version="1.0" encoding="utf-8"?>
<sst xmlns="http://schemas.openxmlformats.org/spreadsheetml/2006/main" count="186" uniqueCount="29">
  <si>
    <t>FECHA</t>
  </si>
  <si>
    <t>DETALLE</t>
  </si>
  <si>
    <t>ENTRADAS</t>
  </si>
  <si>
    <t>SALIDAS</t>
  </si>
  <si>
    <t>SALDOS</t>
  </si>
  <si>
    <t>CONCEPTO</t>
  </si>
  <si>
    <t>FACT. NO.</t>
  </si>
  <si>
    <t>CANTIDAD</t>
  </si>
  <si>
    <t>VLR. UNITARIO</t>
  </si>
  <si>
    <t>VLR TOTAL</t>
  </si>
  <si>
    <t>TOTAL</t>
  </si>
  <si>
    <t>Inventario inicial</t>
  </si>
  <si>
    <t>Entrada</t>
  </si>
  <si>
    <t>Salida</t>
  </si>
  <si>
    <t>P.M.P</t>
  </si>
  <si>
    <t>EMPRESA COMERCIAL DON PEPE</t>
  </si>
  <si>
    <t>COSTO</t>
  </si>
  <si>
    <t>producto B</t>
  </si>
  <si>
    <t>PRODUCTO C</t>
  </si>
  <si>
    <t>PRODUCTO A</t>
  </si>
  <si>
    <t>Fecha</t>
  </si>
  <si>
    <t>Portes</t>
  </si>
  <si>
    <t>Seguros</t>
  </si>
  <si>
    <t>Embalajes</t>
  </si>
  <si>
    <t>IVA</t>
  </si>
  <si>
    <t>Total</t>
  </si>
  <si>
    <t>inventario inicial</t>
  </si>
  <si>
    <t>salida</t>
  </si>
  <si>
    <t>entrada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</si>
</sst>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2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43" fontId="0" fillId="0" borderId="9" xfId="1" applyFont="1" applyBorder="1"/>
    <xf numFmtId="164" fontId="0" fillId="0" borderId="9" xfId="0" applyNumberFormat="1" applyBorder="1"/>
    <xf numFmtId="43" fontId="0" fillId="0" borderId="8" xfId="1" applyFont="1" applyBorder="1"/>
    <xf numFmtId="164" fontId="0" fillId="0" borderId="8" xfId="0" applyNumberFormat="1" applyBorder="1"/>
    <xf numFmtId="16" fontId="0" fillId="0" borderId="10" xfId="0" applyNumberFormat="1" applyBorder="1" applyAlignment="1">
      <alignment horizontal="left"/>
    </xf>
    <xf numFmtId="0" fontId="0" fillId="0" borderId="11" xfId="0" applyBorder="1"/>
    <xf numFmtId="0" fontId="0" fillId="0" borderId="10" xfId="0" applyBorder="1"/>
    <xf numFmtId="43" fontId="0" fillId="0" borderId="12" xfId="1" applyFont="1" applyBorder="1"/>
    <xf numFmtId="164" fontId="0" fillId="0" borderId="10" xfId="0" applyNumberFormat="1" applyBorder="1"/>
    <xf numFmtId="43" fontId="0" fillId="0" borderId="10" xfId="1" applyFont="1" applyBorder="1"/>
    <xf numFmtId="16" fontId="0" fillId="0" borderId="13" xfId="0" applyNumberFormat="1" applyBorder="1" applyAlignment="1">
      <alignment horizontal="left"/>
    </xf>
    <xf numFmtId="0" fontId="0" fillId="0" borderId="14" xfId="0" applyBorder="1"/>
    <xf numFmtId="0" fontId="0" fillId="0" borderId="13" xfId="0" applyBorder="1"/>
    <xf numFmtId="164" fontId="0" fillId="0" borderId="13" xfId="0" applyNumberFormat="1" applyBorder="1"/>
    <xf numFmtId="43" fontId="0" fillId="0" borderId="13" xfId="1" applyFont="1" applyBorder="1"/>
    <xf numFmtId="164" fontId="0" fillId="0" borderId="0" xfId="0" applyNumberFormat="1"/>
    <xf numFmtId="43" fontId="0" fillId="0" borderId="0" xfId="1" applyFont="1"/>
    <xf numFmtId="0" fontId="0" fillId="0" borderId="17" xfId="0" applyBorder="1"/>
    <xf numFmtId="164" fontId="0" fillId="0" borderId="0" xfId="0" applyNumberFormat="1" applyFill="1" applyBorder="1"/>
    <xf numFmtId="44" fontId="0" fillId="0" borderId="0" xfId="2" applyFont="1" applyBorder="1"/>
    <xf numFmtId="0" fontId="0" fillId="0" borderId="0" xfId="2" applyNumberFormat="1" applyFont="1" applyFill="1" applyBorder="1"/>
    <xf numFmtId="164" fontId="0" fillId="0" borderId="0" xfId="2" applyNumberFormat="1" applyFont="1" applyBorder="1"/>
    <xf numFmtId="0" fontId="0" fillId="0" borderId="0" xfId="0" applyBorder="1"/>
    <xf numFmtId="44" fontId="0" fillId="0" borderId="0" xfId="0" applyNumberFormat="1" applyBorder="1"/>
    <xf numFmtId="164" fontId="0" fillId="0" borderId="0" xfId="0" applyNumberFormat="1" applyBorder="1"/>
    <xf numFmtId="0" fontId="0" fillId="0" borderId="11" xfId="0" applyBorder="1" applyAlignment="1">
      <alignment horizontal="center" vertical="center"/>
    </xf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164" fontId="0" fillId="0" borderId="13" xfId="0" applyNumberFormat="1" applyBorder="1" applyAlignment="1">
      <alignment horizontal="left" vertical="center"/>
    </xf>
    <xf numFmtId="164" fontId="0" fillId="0" borderId="0" xfId="0" applyNumberFormat="1" applyBorder="1" applyAlignment="1">
      <alignment horizontal="left" vertical="center"/>
    </xf>
    <xf numFmtId="43" fontId="0" fillId="0" borderId="0" xfId="0" applyNumberFormat="1"/>
    <xf numFmtId="2" fontId="0" fillId="0" borderId="13" xfId="2" applyNumberFormat="1" applyFont="1" applyBorder="1" applyAlignment="1">
      <alignment horizontal="left" vertical="center"/>
    </xf>
    <xf numFmtId="165" fontId="0" fillId="0" borderId="0" xfId="0" applyNumberFormat="1"/>
    <xf numFmtId="2" fontId="0" fillId="0" borderId="0" xfId="0" applyNumberForma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9"/>
  <sheetViews>
    <sheetView topLeftCell="F1" workbookViewId="0">
      <selection activeCell="L13" sqref="L13"/>
    </sheetView>
  </sheetViews>
  <sheetFormatPr baseColWidth="10" defaultRowHeight="14.5" x14ac:dyDescent="0.35"/>
  <sheetData>
    <row r="2" spans="2:12" ht="15" thickBot="1" x14ac:dyDescent="0.4"/>
    <row r="3" spans="2:12" ht="15" thickBot="1" x14ac:dyDescent="0.4">
      <c r="B3" s="41" t="s">
        <v>0</v>
      </c>
      <c r="C3" s="43" t="s">
        <v>1</v>
      </c>
      <c r="D3" s="44"/>
      <c r="E3" s="45" t="s">
        <v>2</v>
      </c>
      <c r="F3" s="46"/>
      <c r="G3" s="44"/>
      <c r="H3" s="45" t="s">
        <v>3</v>
      </c>
      <c r="I3" s="46"/>
      <c r="J3" s="44"/>
      <c r="K3" s="45" t="s">
        <v>4</v>
      </c>
      <c r="L3" s="44"/>
    </row>
    <row r="4" spans="2:12" ht="15" thickBot="1" x14ac:dyDescent="0.4">
      <c r="B4" s="42"/>
      <c r="C4" s="2" t="s">
        <v>5</v>
      </c>
      <c r="D4" s="3" t="s">
        <v>6</v>
      </c>
      <c r="E4" s="4" t="s">
        <v>7</v>
      </c>
      <c r="F4" s="3" t="s">
        <v>8</v>
      </c>
      <c r="G4" s="5" t="s">
        <v>9</v>
      </c>
      <c r="H4" s="6" t="s">
        <v>7</v>
      </c>
      <c r="I4" s="5" t="s">
        <v>8</v>
      </c>
      <c r="J4" s="7" t="s">
        <v>9</v>
      </c>
      <c r="K4" s="4" t="s">
        <v>7</v>
      </c>
      <c r="L4" s="3" t="s">
        <v>10</v>
      </c>
    </row>
    <row r="5" spans="2:12" x14ac:dyDescent="0.35">
      <c r="B5" s="8">
        <v>45352</v>
      </c>
      <c r="C5" s="9" t="s">
        <v>11</v>
      </c>
      <c r="D5" s="10"/>
      <c r="E5" s="11">
        <v>300</v>
      </c>
      <c r="F5" s="12">
        <v>10.199999999999999</v>
      </c>
      <c r="G5" s="12">
        <f>E5*F5</f>
        <v>3060</v>
      </c>
      <c r="H5" s="13"/>
      <c r="I5" s="12"/>
      <c r="J5" s="12"/>
      <c r="K5" s="13">
        <f>E5</f>
        <v>300</v>
      </c>
      <c r="L5" s="12">
        <f>G5</f>
        <v>3060</v>
      </c>
    </row>
    <row r="6" spans="2:12" x14ac:dyDescent="0.35">
      <c r="B6" s="14">
        <v>45353</v>
      </c>
      <c r="C6" s="15" t="s">
        <v>12</v>
      </c>
      <c r="D6" s="16"/>
      <c r="E6" s="13">
        <v>50</v>
      </c>
      <c r="F6" s="17">
        <v>10.8</v>
      </c>
      <c r="G6" s="12">
        <f>E6*F6</f>
        <v>540</v>
      </c>
      <c r="H6" s="18"/>
      <c r="I6" s="17"/>
      <c r="J6" s="17"/>
      <c r="K6" s="18">
        <f>E6+K5</f>
        <v>350</v>
      </c>
      <c r="L6" s="17">
        <f>L5+G6</f>
        <v>3600</v>
      </c>
    </row>
    <row r="7" spans="2:12" x14ac:dyDescent="0.35">
      <c r="B7" s="14">
        <v>45357</v>
      </c>
      <c r="C7" s="15" t="s">
        <v>13</v>
      </c>
      <c r="D7" s="16"/>
      <c r="E7" s="18"/>
      <c r="F7" s="17"/>
      <c r="G7" s="12"/>
      <c r="H7" s="18">
        <v>50</v>
      </c>
      <c r="I7" s="17">
        <v>10.8</v>
      </c>
      <c r="J7" s="17">
        <f>H7*I7</f>
        <v>540</v>
      </c>
      <c r="K7" s="18">
        <f>K6-H7</f>
        <v>300</v>
      </c>
      <c r="L7" s="17">
        <f>L6-J7</f>
        <v>3060</v>
      </c>
    </row>
    <row r="8" spans="2:12" x14ac:dyDescent="0.35">
      <c r="B8" s="14">
        <v>45357</v>
      </c>
      <c r="C8" s="15" t="s">
        <v>13</v>
      </c>
      <c r="D8" s="16"/>
      <c r="E8" s="18"/>
      <c r="F8" s="17"/>
      <c r="G8" s="12"/>
      <c r="H8" s="18">
        <v>50</v>
      </c>
      <c r="I8" s="17">
        <v>10.199999999999999</v>
      </c>
      <c r="J8" s="17">
        <f>I8*H8</f>
        <v>509.99999999999994</v>
      </c>
      <c r="K8" s="18">
        <f>K7-H8</f>
        <v>250</v>
      </c>
      <c r="L8" s="17">
        <f>L7-J8</f>
        <v>2550</v>
      </c>
    </row>
    <row r="9" spans="2:12" x14ac:dyDescent="0.35">
      <c r="B9" s="14">
        <v>45359</v>
      </c>
      <c r="C9" s="15" t="s">
        <v>13</v>
      </c>
      <c r="D9" s="16"/>
      <c r="E9" s="18"/>
      <c r="F9" s="17"/>
      <c r="G9" s="12"/>
      <c r="H9" s="18">
        <v>150</v>
      </c>
      <c r="I9" s="17">
        <v>10.199999999999999</v>
      </c>
      <c r="J9" s="17">
        <f>I9*H9</f>
        <v>1530</v>
      </c>
      <c r="K9" s="18">
        <f>K8-H9</f>
        <v>100</v>
      </c>
      <c r="L9" s="17">
        <f>L8-J9</f>
        <v>1020</v>
      </c>
    </row>
    <row r="10" spans="2:12" x14ac:dyDescent="0.35">
      <c r="B10" s="14">
        <v>45365</v>
      </c>
      <c r="C10" s="15" t="s">
        <v>13</v>
      </c>
      <c r="D10" s="16"/>
      <c r="E10" s="18"/>
      <c r="F10" s="17"/>
      <c r="G10" s="12"/>
      <c r="H10" s="18">
        <v>100</v>
      </c>
      <c r="I10" s="17">
        <v>10.199999999999999</v>
      </c>
      <c r="J10" s="17">
        <f>I10*H10</f>
        <v>1019.9999999999999</v>
      </c>
      <c r="K10" s="18">
        <f>K9-H10</f>
        <v>0</v>
      </c>
      <c r="L10" s="17">
        <f>L9-J10</f>
        <v>0</v>
      </c>
    </row>
    <row r="11" spans="2:12" x14ac:dyDescent="0.35">
      <c r="B11" s="14">
        <v>45371</v>
      </c>
      <c r="C11" s="15" t="s">
        <v>12</v>
      </c>
      <c r="D11" s="16"/>
      <c r="E11" s="18">
        <v>10</v>
      </c>
      <c r="F11" s="17">
        <v>12.1</v>
      </c>
      <c r="G11" s="12">
        <f>F11*E11</f>
        <v>121</v>
      </c>
      <c r="H11" s="18"/>
      <c r="I11" s="17"/>
      <c r="J11" s="17"/>
      <c r="K11" s="18">
        <f>K10+E11</f>
        <v>10</v>
      </c>
      <c r="L11" s="17">
        <f>L10+G11</f>
        <v>121</v>
      </c>
    </row>
    <row r="12" spans="2:12" x14ac:dyDescent="0.35">
      <c r="B12" s="14">
        <v>45376</v>
      </c>
      <c r="C12" s="15" t="s">
        <v>12</v>
      </c>
      <c r="D12" s="16"/>
      <c r="E12" s="18">
        <v>300</v>
      </c>
      <c r="F12" s="17">
        <v>12.4</v>
      </c>
      <c r="G12" s="12">
        <f>E12*F12</f>
        <v>3720</v>
      </c>
      <c r="H12" s="18"/>
      <c r="I12" s="17"/>
      <c r="J12" s="17"/>
      <c r="K12" s="18">
        <f>K11+E12</f>
        <v>310</v>
      </c>
      <c r="L12" s="17">
        <f>L11+G12</f>
        <v>3841</v>
      </c>
    </row>
    <row r="13" spans="2:12" x14ac:dyDescent="0.35">
      <c r="B13" s="14">
        <v>45378</v>
      </c>
      <c r="C13" s="15" t="s">
        <v>13</v>
      </c>
      <c r="D13" s="16"/>
      <c r="E13" s="18"/>
      <c r="F13" s="17"/>
      <c r="G13" s="12"/>
      <c r="H13" s="18">
        <v>10</v>
      </c>
      <c r="I13" s="17">
        <v>12.1</v>
      </c>
      <c r="J13" s="17">
        <f>H13*I13</f>
        <v>121</v>
      </c>
      <c r="K13" s="18">
        <f>K12-H13</f>
        <v>300</v>
      </c>
      <c r="L13" s="17">
        <f>L12-J13</f>
        <v>3720</v>
      </c>
    </row>
    <row r="14" spans="2:12" x14ac:dyDescent="0.35">
      <c r="B14" s="14">
        <v>45378</v>
      </c>
      <c r="C14" s="15" t="s">
        <v>13</v>
      </c>
      <c r="D14" s="16"/>
      <c r="E14" s="18"/>
      <c r="F14" s="17"/>
      <c r="G14" s="12"/>
      <c r="H14" s="18">
        <v>60</v>
      </c>
      <c r="I14" s="17">
        <v>12.4</v>
      </c>
      <c r="J14" s="17">
        <f>H14*I14</f>
        <v>744</v>
      </c>
      <c r="K14" s="18">
        <f>K13-H14</f>
        <v>240</v>
      </c>
      <c r="L14" s="17">
        <f>L13-J14</f>
        <v>2976</v>
      </c>
    </row>
    <row r="15" spans="2:12" x14ac:dyDescent="0.35">
      <c r="B15" s="14">
        <v>45380</v>
      </c>
      <c r="C15" s="15" t="s">
        <v>13</v>
      </c>
      <c r="D15" s="16"/>
      <c r="E15" s="18"/>
      <c r="F15" s="17"/>
      <c r="G15" s="12"/>
      <c r="H15" s="18">
        <v>100</v>
      </c>
      <c r="I15" s="17">
        <v>12.4</v>
      </c>
      <c r="J15" s="17">
        <f>I15*H15</f>
        <v>1240</v>
      </c>
      <c r="K15" s="18">
        <f>K14-H15</f>
        <v>140</v>
      </c>
      <c r="L15" s="17">
        <f>L14-J15</f>
        <v>1736</v>
      </c>
    </row>
    <row r="16" spans="2:12" ht="15" thickBot="1" x14ac:dyDescent="0.4">
      <c r="G16" s="19"/>
      <c r="I16" s="19"/>
      <c r="K16" s="20"/>
    </row>
    <row r="17" spans="2:13" ht="15" thickBot="1" x14ac:dyDescent="0.4">
      <c r="B17" s="47" t="s">
        <v>14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9"/>
    </row>
    <row r="18" spans="2:13" ht="15" thickBot="1" x14ac:dyDescent="0.4">
      <c r="B18" s="38" t="s">
        <v>15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40"/>
    </row>
    <row r="19" spans="2:13" ht="15" thickBot="1" x14ac:dyDescent="0.4">
      <c r="B19" s="41" t="s">
        <v>0</v>
      </c>
      <c r="C19" s="43" t="s">
        <v>1</v>
      </c>
      <c r="D19" s="44"/>
      <c r="E19" s="45" t="s">
        <v>2</v>
      </c>
      <c r="F19" s="46"/>
      <c r="G19" s="44"/>
      <c r="H19" s="45" t="s">
        <v>3</v>
      </c>
      <c r="I19" s="46"/>
      <c r="J19" s="44"/>
      <c r="K19" s="38" t="s">
        <v>4</v>
      </c>
      <c r="L19" s="39"/>
      <c r="M19" s="40"/>
    </row>
    <row r="20" spans="2:13" ht="15" thickBot="1" x14ac:dyDescent="0.4">
      <c r="B20" s="42"/>
      <c r="C20" s="2" t="s">
        <v>5</v>
      </c>
      <c r="D20" s="3" t="s">
        <v>6</v>
      </c>
      <c r="E20" s="4" t="s">
        <v>7</v>
      </c>
      <c r="F20" s="3" t="s">
        <v>8</v>
      </c>
      <c r="G20" s="5" t="s">
        <v>9</v>
      </c>
      <c r="H20" s="6" t="s">
        <v>7</v>
      </c>
      <c r="I20" s="5" t="s">
        <v>8</v>
      </c>
      <c r="J20" s="7" t="s">
        <v>9</v>
      </c>
      <c r="K20" s="4" t="s">
        <v>7</v>
      </c>
      <c r="L20" s="21" t="s">
        <v>16</v>
      </c>
      <c r="M20" s="3" t="s">
        <v>10</v>
      </c>
    </row>
    <row r="21" spans="2:13" x14ac:dyDescent="0.35">
      <c r="B21" s="8">
        <v>45352</v>
      </c>
      <c r="C21" s="9" t="s">
        <v>11</v>
      </c>
      <c r="D21" s="10"/>
      <c r="E21" s="11">
        <v>300</v>
      </c>
      <c r="F21" s="12">
        <v>10.199999999999999</v>
      </c>
      <c r="G21" s="12">
        <f>E21*F21</f>
        <v>3060</v>
      </c>
      <c r="H21" s="13"/>
      <c r="I21" s="12"/>
      <c r="J21" s="12"/>
      <c r="K21" s="13">
        <f>E21</f>
        <v>300</v>
      </c>
      <c r="L21" s="12">
        <v>10.199999999999999</v>
      </c>
      <c r="M21" s="12">
        <f>K21*L21</f>
        <v>3060</v>
      </c>
    </row>
    <row r="22" spans="2:13" x14ac:dyDescent="0.35">
      <c r="B22" s="14">
        <v>45353</v>
      </c>
      <c r="C22" s="15" t="s">
        <v>12</v>
      </c>
      <c r="D22" s="16"/>
      <c r="E22" s="13">
        <v>50</v>
      </c>
      <c r="F22" s="17">
        <v>10.8</v>
      </c>
      <c r="G22" s="12">
        <f>E22*F22</f>
        <v>540</v>
      </c>
      <c r="H22" s="18"/>
      <c r="I22" s="17"/>
      <c r="J22" s="17"/>
      <c r="K22" s="18">
        <f>K21+E22</f>
        <v>350</v>
      </c>
      <c r="L22" s="17">
        <f>((E22*F22)+(K21*L21))/350</f>
        <v>10.285714285714286</v>
      </c>
      <c r="M22" s="12">
        <f t="shared" ref="M22" si="0">K22*L22</f>
        <v>3600.0000000000005</v>
      </c>
    </row>
    <row r="23" spans="2:13" x14ac:dyDescent="0.35">
      <c r="B23" s="14">
        <v>45357</v>
      </c>
      <c r="C23" s="15" t="s">
        <v>13</v>
      </c>
      <c r="D23" s="16"/>
      <c r="E23" s="18"/>
      <c r="F23" s="17"/>
      <c r="G23" s="12"/>
      <c r="H23" s="18">
        <v>100</v>
      </c>
      <c r="I23" s="17">
        <f>L22</f>
        <v>10.285714285714286</v>
      </c>
      <c r="J23" s="17">
        <f>H23*I23</f>
        <v>1028.5714285714287</v>
      </c>
      <c r="K23" s="18">
        <f>K22-H23</f>
        <v>250</v>
      </c>
      <c r="L23" s="17">
        <f>M23/K23</f>
        <v>10.285714285714286</v>
      </c>
      <c r="M23" s="12">
        <f>M22-J23</f>
        <v>2571.4285714285716</v>
      </c>
    </row>
    <row r="24" spans="2:13" x14ac:dyDescent="0.35">
      <c r="B24" s="14">
        <v>45359</v>
      </c>
      <c r="C24" s="15" t="s">
        <v>13</v>
      </c>
      <c r="D24" s="16"/>
      <c r="E24" s="18"/>
      <c r="F24" s="17"/>
      <c r="G24" s="12"/>
      <c r="H24" s="18">
        <v>150</v>
      </c>
      <c r="I24" s="17">
        <f>L23</f>
        <v>10.285714285714286</v>
      </c>
      <c r="J24" s="17">
        <f>H24*I24</f>
        <v>1542.8571428571429</v>
      </c>
      <c r="K24" s="18">
        <f>K23-H24</f>
        <v>100</v>
      </c>
      <c r="L24" s="17">
        <f>M24/K24</f>
        <v>10.285714285714286</v>
      </c>
      <c r="M24" s="12">
        <f>M23-J24</f>
        <v>1028.5714285714287</v>
      </c>
    </row>
    <row r="25" spans="2:13" x14ac:dyDescent="0.35">
      <c r="B25" s="14">
        <v>45365</v>
      </c>
      <c r="C25" s="15" t="s">
        <v>13</v>
      </c>
      <c r="D25" s="16"/>
      <c r="E25" s="18"/>
      <c r="F25" s="17"/>
      <c r="G25" s="12"/>
      <c r="H25" s="18">
        <v>100</v>
      </c>
      <c r="I25" s="17">
        <f>L24</f>
        <v>10.285714285714286</v>
      </c>
      <c r="J25" s="17">
        <f>H25*I25</f>
        <v>1028.5714285714287</v>
      </c>
      <c r="K25" s="18">
        <f>K24-H25</f>
        <v>0</v>
      </c>
      <c r="L25" s="17">
        <v>0</v>
      </c>
      <c r="M25" s="12">
        <f>M24-J25</f>
        <v>0</v>
      </c>
    </row>
    <row r="26" spans="2:13" x14ac:dyDescent="0.35">
      <c r="B26" s="14">
        <v>45371</v>
      </c>
      <c r="C26" s="15" t="s">
        <v>12</v>
      </c>
      <c r="D26" s="16"/>
      <c r="E26" s="18">
        <v>10</v>
      </c>
      <c r="F26" s="17">
        <v>12.1</v>
      </c>
      <c r="G26" s="12">
        <f>E26*F26</f>
        <v>121</v>
      </c>
      <c r="H26" s="18"/>
      <c r="I26" s="17"/>
      <c r="J26" s="17"/>
      <c r="K26" s="18">
        <f>K25+E26</f>
        <v>10</v>
      </c>
      <c r="L26" s="17">
        <f>M26/K26</f>
        <v>12.1</v>
      </c>
      <c r="M26" s="12">
        <f>G26</f>
        <v>121</v>
      </c>
    </row>
    <row r="27" spans="2:13" x14ac:dyDescent="0.35">
      <c r="B27" s="14">
        <v>45376</v>
      </c>
      <c r="C27" s="15" t="s">
        <v>12</v>
      </c>
      <c r="D27" s="16"/>
      <c r="E27" s="18">
        <v>300</v>
      </c>
      <c r="F27" s="17">
        <v>12.4</v>
      </c>
      <c r="G27" s="12">
        <f>E27*F27</f>
        <v>3720</v>
      </c>
      <c r="H27" s="18"/>
      <c r="I27" s="17"/>
      <c r="J27" s="17"/>
      <c r="K27" s="18">
        <f>K26+E27</f>
        <v>310</v>
      </c>
      <c r="L27" s="17">
        <f>M27/K27</f>
        <v>12.390322580645162</v>
      </c>
      <c r="M27" s="12">
        <f>M26+G27</f>
        <v>3841</v>
      </c>
    </row>
    <row r="28" spans="2:13" x14ac:dyDescent="0.35">
      <c r="B28" s="14">
        <v>45378</v>
      </c>
      <c r="C28" s="15" t="s">
        <v>13</v>
      </c>
      <c r="D28" s="16"/>
      <c r="E28" s="18"/>
      <c r="F28" s="17"/>
      <c r="G28" s="12"/>
      <c r="H28" s="18">
        <v>70</v>
      </c>
      <c r="I28" s="17">
        <f>L27</f>
        <v>12.390322580645162</v>
      </c>
      <c r="J28" s="17">
        <f>H28*I28</f>
        <v>867.32258064516134</v>
      </c>
      <c r="K28" s="18">
        <f>K27-H28</f>
        <v>240</v>
      </c>
      <c r="L28" s="17">
        <f>M28/K28</f>
        <v>12.39032258064516</v>
      </c>
      <c r="M28" s="12">
        <f>M27-J28</f>
        <v>2973.6774193548385</v>
      </c>
    </row>
    <row r="29" spans="2:13" x14ac:dyDescent="0.35">
      <c r="B29" s="14">
        <v>45380</v>
      </c>
      <c r="C29" s="15" t="s">
        <v>13</v>
      </c>
      <c r="D29" s="16"/>
      <c r="E29" s="18"/>
      <c r="F29" s="17"/>
      <c r="G29" s="12"/>
      <c r="H29" s="18">
        <v>100</v>
      </c>
      <c r="I29" s="17">
        <f>L28</f>
        <v>12.39032258064516</v>
      </c>
      <c r="J29" s="17">
        <f>H29*I29</f>
        <v>1239.0322580645159</v>
      </c>
      <c r="K29" s="18">
        <f>K28-H29</f>
        <v>140</v>
      </c>
      <c r="L29" s="17">
        <f>M29/K29</f>
        <v>12.390322580645162</v>
      </c>
      <c r="M29" s="12">
        <f>M28-J29</f>
        <v>1734.6451612903227</v>
      </c>
    </row>
  </sheetData>
  <mergeCells count="12">
    <mergeCell ref="B17:M17"/>
    <mergeCell ref="B3:B4"/>
    <mergeCell ref="C3:D3"/>
    <mergeCell ref="E3:G3"/>
    <mergeCell ref="H3:J3"/>
    <mergeCell ref="K3:L3"/>
    <mergeCell ref="B18:M18"/>
    <mergeCell ref="B19:B20"/>
    <mergeCell ref="C19:D19"/>
    <mergeCell ref="E19:G19"/>
    <mergeCell ref="H19:J19"/>
    <mergeCell ref="K19:M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28"/>
  <sheetViews>
    <sheetView topLeftCell="C1" zoomScale="70" zoomScaleNormal="70" workbookViewId="0">
      <selection activeCell="M11" sqref="M11"/>
    </sheetView>
  </sheetViews>
  <sheetFormatPr baseColWidth="10" defaultRowHeight="14.5" x14ac:dyDescent="0.35"/>
  <sheetData>
    <row r="2" spans="3:13" ht="15" thickBot="1" x14ac:dyDescent="0.4"/>
    <row r="3" spans="3:13" ht="15" thickBot="1" x14ac:dyDescent="0.4">
      <c r="C3" s="41" t="s">
        <v>0</v>
      </c>
      <c r="D3" s="43" t="s">
        <v>1</v>
      </c>
      <c r="E3" s="44"/>
      <c r="F3" s="45" t="s">
        <v>2</v>
      </c>
      <c r="G3" s="46"/>
      <c r="H3" s="44"/>
      <c r="I3" s="45" t="s">
        <v>3</v>
      </c>
      <c r="J3" s="46"/>
      <c r="K3" s="44"/>
      <c r="L3" s="45" t="s">
        <v>4</v>
      </c>
      <c r="M3" s="44"/>
    </row>
    <row r="4" spans="3:13" ht="15" thickBot="1" x14ac:dyDescent="0.4">
      <c r="C4" s="42"/>
      <c r="D4" s="2" t="s">
        <v>5</v>
      </c>
      <c r="E4" s="3" t="s">
        <v>6</v>
      </c>
      <c r="F4" s="4" t="s">
        <v>7</v>
      </c>
      <c r="G4" s="3" t="s">
        <v>8</v>
      </c>
      <c r="H4" s="5" t="s">
        <v>9</v>
      </c>
      <c r="I4" s="6" t="s">
        <v>7</v>
      </c>
      <c r="J4" s="5" t="s">
        <v>8</v>
      </c>
      <c r="K4" s="7" t="s">
        <v>9</v>
      </c>
      <c r="L4" s="4" t="s">
        <v>7</v>
      </c>
      <c r="M4" s="3" t="s">
        <v>10</v>
      </c>
    </row>
    <row r="5" spans="3:13" x14ac:dyDescent="0.35">
      <c r="C5" s="8">
        <v>1</v>
      </c>
      <c r="D5" s="9" t="s">
        <v>11</v>
      </c>
      <c r="E5" s="10"/>
      <c r="F5" s="11">
        <v>100</v>
      </c>
      <c r="G5" s="12">
        <v>0.3</v>
      </c>
      <c r="H5" s="12">
        <f>G5*F5</f>
        <v>30</v>
      </c>
      <c r="I5" s="13"/>
      <c r="J5" s="12"/>
      <c r="K5" s="12"/>
      <c r="L5" s="13">
        <f>F5</f>
        <v>100</v>
      </c>
      <c r="M5" s="12">
        <f>H5</f>
        <v>30</v>
      </c>
    </row>
    <row r="6" spans="3:13" x14ac:dyDescent="0.35">
      <c r="C6" s="14">
        <v>10</v>
      </c>
      <c r="D6" s="15" t="s">
        <v>12</v>
      </c>
      <c r="E6" s="16"/>
      <c r="F6" s="13">
        <v>200</v>
      </c>
      <c r="G6" s="17">
        <v>0.35</v>
      </c>
      <c r="H6" s="12">
        <f>F6*G6</f>
        <v>70</v>
      </c>
      <c r="I6" s="18"/>
      <c r="J6" s="17"/>
      <c r="K6" s="17"/>
      <c r="L6" s="18">
        <f>F6+L5</f>
        <v>300</v>
      </c>
      <c r="M6" s="17">
        <f>M5+H6</f>
        <v>100</v>
      </c>
    </row>
    <row r="7" spans="3:13" x14ac:dyDescent="0.35">
      <c r="C7" s="14">
        <v>45342</v>
      </c>
      <c r="D7" s="15" t="s">
        <v>13</v>
      </c>
      <c r="E7" s="16"/>
      <c r="F7" s="18"/>
      <c r="G7" s="17"/>
      <c r="H7" s="12"/>
      <c r="I7" s="18">
        <v>100</v>
      </c>
      <c r="J7" s="17">
        <f>G5</f>
        <v>0.3</v>
      </c>
      <c r="K7" s="17">
        <f>J7*I7</f>
        <v>30</v>
      </c>
      <c r="L7" s="18">
        <f>L6-I7</f>
        <v>200</v>
      </c>
      <c r="M7" s="17">
        <f>M6-K7</f>
        <v>70</v>
      </c>
    </row>
    <row r="8" spans="3:13" x14ac:dyDescent="0.35">
      <c r="C8" s="14">
        <v>45342</v>
      </c>
      <c r="D8" s="15" t="s">
        <v>13</v>
      </c>
      <c r="E8" s="16"/>
      <c r="F8" s="18"/>
      <c r="G8" s="17"/>
      <c r="H8" s="12"/>
      <c r="I8" s="18">
        <v>200</v>
      </c>
      <c r="J8" s="17">
        <f>G6</f>
        <v>0.35</v>
      </c>
      <c r="K8" s="17">
        <f>J8*I8</f>
        <v>70</v>
      </c>
      <c r="L8" s="18">
        <f>L7-I8</f>
        <v>0</v>
      </c>
      <c r="M8" s="17">
        <f>M7-K8</f>
        <v>0</v>
      </c>
    </row>
    <row r="9" spans="3:13" x14ac:dyDescent="0.35">
      <c r="C9" s="14">
        <v>45349</v>
      </c>
      <c r="D9" s="15" t="s">
        <v>12</v>
      </c>
      <c r="E9" s="16"/>
      <c r="F9" s="18">
        <v>200</v>
      </c>
      <c r="G9" s="17">
        <v>0.38</v>
      </c>
      <c r="H9" s="12">
        <f>G9*F9</f>
        <v>76</v>
      </c>
      <c r="I9" s="18"/>
      <c r="J9" s="17"/>
      <c r="K9" s="17"/>
      <c r="L9" s="18">
        <f>L8+F9</f>
        <v>200</v>
      </c>
      <c r="M9" s="17">
        <f>M8+H9</f>
        <v>76</v>
      </c>
    </row>
    <row r="10" spans="3:13" x14ac:dyDescent="0.35">
      <c r="C10" s="14">
        <v>45366</v>
      </c>
      <c r="D10" s="15" t="s">
        <v>12</v>
      </c>
      <c r="E10" s="16"/>
      <c r="F10" s="18">
        <v>200</v>
      </c>
      <c r="G10" s="17">
        <v>0.4</v>
      </c>
      <c r="H10" s="12">
        <f>F10*G10</f>
        <v>80</v>
      </c>
      <c r="I10" s="18"/>
      <c r="J10" s="17"/>
      <c r="K10" s="17"/>
      <c r="L10" s="18">
        <f>L9+F10</f>
        <v>400</v>
      </c>
      <c r="M10" s="17">
        <f>M9+H10</f>
        <v>156</v>
      </c>
    </row>
    <row r="11" spans="3:13" x14ac:dyDescent="0.35">
      <c r="C11" s="14">
        <v>45369</v>
      </c>
      <c r="D11" s="15" t="s">
        <v>13</v>
      </c>
      <c r="E11" s="16"/>
      <c r="F11" s="18"/>
      <c r="G11" s="17"/>
      <c r="H11" s="12"/>
      <c r="I11" s="18">
        <v>200</v>
      </c>
      <c r="J11" s="17">
        <f>G9</f>
        <v>0.38</v>
      </c>
      <c r="K11" s="17">
        <f>I11*J11</f>
        <v>76</v>
      </c>
      <c r="L11" s="18">
        <f>L10-I11</f>
        <v>200</v>
      </c>
      <c r="M11" s="17">
        <f>M10-K11</f>
        <v>80</v>
      </c>
    </row>
    <row r="12" spans="3:13" x14ac:dyDescent="0.35">
      <c r="C12" s="14">
        <v>45369</v>
      </c>
      <c r="D12" s="15" t="s">
        <v>13</v>
      </c>
      <c r="E12" s="16"/>
      <c r="F12" s="18"/>
      <c r="G12" s="17"/>
      <c r="H12" s="12"/>
      <c r="I12" s="18">
        <v>50</v>
      </c>
      <c r="J12" s="17">
        <f>G10</f>
        <v>0.4</v>
      </c>
      <c r="K12" s="17">
        <f>I12*J12</f>
        <v>20</v>
      </c>
      <c r="L12" s="18">
        <f>L11-I12</f>
        <v>150</v>
      </c>
      <c r="M12" s="17">
        <f>M11-K12</f>
        <v>60</v>
      </c>
    </row>
    <row r="13" spans="3:13" x14ac:dyDescent="0.35">
      <c r="C13" s="14">
        <v>45372</v>
      </c>
      <c r="D13" s="15" t="s">
        <v>13</v>
      </c>
      <c r="E13" s="16"/>
      <c r="F13" s="18"/>
      <c r="G13" s="17"/>
      <c r="H13" s="12"/>
      <c r="I13" s="18">
        <v>120</v>
      </c>
      <c r="J13" s="17">
        <f>G10</f>
        <v>0.4</v>
      </c>
      <c r="K13" s="17">
        <f>J13*I13</f>
        <v>48</v>
      </c>
      <c r="L13" s="18">
        <f>L12-I13</f>
        <v>30</v>
      </c>
      <c r="M13" s="17">
        <f>M12-K13</f>
        <v>12</v>
      </c>
    </row>
    <row r="14" spans="3:13" x14ac:dyDescent="0.35">
      <c r="C14" s="14">
        <v>45373</v>
      </c>
      <c r="D14" s="15" t="s">
        <v>12</v>
      </c>
      <c r="E14" s="16"/>
      <c r="F14" s="18">
        <v>300</v>
      </c>
      <c r="G14" s="17">
        <v>0.37</v>
      </c>
      <c r="H14" s="12">
        <f>F14*G14</f>
        <v>111</v>
      </c>
      <c r="I14" s="18"/>
      <c r="J14" s="17"/>
      <c r="K14" s="17"/>
      <c r="L14" s="18">
        <f>L13+F14</f>
        <v>330</v>
      </c>
      <c r="M14" s="17">
        <f>M13+H14</f>
        <v>123</v>
      </c>
    </row>
    <row r="17" spans="3:14" x14ac:dyDescent="0.35">
      <c r="C17" s="50" t="s">
        <v>0</v>
      </c>
      <c r="D17" s="51" t="s">
        <v>1</v>
      </c>
      <c r="E17" s="51"/>
      <c r="F17" s="51" t="s">
        <v>2</v>
      </c>
      <c r="G17" s="51"/>
      <c r="H17" s="51"/>
      <c r="I17" s="51" t="s">
        <v>3</v>
      </c>
      <c r="J17" s="51"/>
      <c r="K17" s="51"/>
      <c r="L17" s="51" t="s">
        <v>4</v>
      </c>
      <c r="M17" s="51"/>
      <c r="N17" s="51"/>
    </row>
    <row r="18" spans="3:14" x14ac:dyDescent="0.35">
      <c r="C18" s="50"/>
      <c r="D18" s="16" t="s">
        <v>5</v>
      </c>
      <c r="E18" s="16" t="s">
        <v>6</v>
      </c>
      <c r="F18" s="18" t="s">
        <v>7</v>
      </c>
      <c r="G18" s="16" t="s">
        <v>8</v>
      </c>
      <c r="H18" s="17" t="s">
        <v>9</v>
      </c>
      <c r="I18" s="18" t="s">
        <v>7</v>
      </c>
      <c r="J18" s="17" t="s">
        <v>8</v>
      </c>
      <c r="K18" s="17" t="s">
        <v>9</v>
      </c>
      <c r="L18" s="18" t="s">
        <v>7</v>
      </c>
      <c r="M18" s="16" t="s">
        <v>16</v>
      </c>
      <c r="N18" s="16" t="s">
        <v>10</v>
      </c>
    </row>
    <row r="19" spans="3:14" x14ac:dyDescent="0.35">
      <c r="C19" s="14">
        <v>1</v>
      </c>
      <c r="D19" s="16" t="s">
        <v>11</v>
      </c>
      <c r="E19" s="16"/>
      <c r="F19" s="18">
        <v>100</v>
      </c>
      <c r="G19" s="17">
        <v>0.3</v>
      </c>
      <c r="H19" s="17">
        <f>F19*G19</f>
        <v>30</v>
      </c>
      <c r="I19" s="18"/>
      <c r="J19" s="17"/>
      <c r="K19" s="17"/>
      <c r="L19" s="18">
        <f>F19</f>
        <v>100</v>
      </c>
      <c r="M19" s="17">
        <v>0.3</v>
      </c>
      <c r="N19" s="17">
        <f>L19*M19</f>
        <v>30</v>
      </c>
    </row>
    <row r="20" spans="3:14" x14ac:dyDescent="0.35">
      <c r="C20" s="14">
        <v>10</v>
      </c>
      <c r="D20" s="16" t="s">
        <v>12</v>
      </c>
      <c r="E20" s="16"/>
      <c r="F20" s="18">
        <v>200</v>
      </c>
      <c r="G20" s="17">
        <v>0.35</v>
      </c>
      <c r="H20" s="17">
        <f>F20*G20</f>
        <v>70</v>
      </c>
      <c r="I20" s="18"/>
      <c r="J20" s="17"/>
      <c r="K20" s="17"/>
      <c r="L20" s="18">
        <f>L19+F20</f>
        <v>300</v>
      </c>
      <c r="M20" s="17">
        <f>((F20*G20)+(L19*M19))/L20</f>
        <v>0.33333333333333331</v>
      </c>
      <c r="N20" s="17">
        <f>L20*M20</f>
        <v>100</v>
      </c>
    </row>
    <row r="21" spans="3:14" x14ac:dyDescent="0.35">
      <c r="C21" s="14">
        <v>45342</v>
      </c>
      <c r="D21" s="16" t="s">
        <v>13</v>
      </c>
      <c r="E21" s="16"/>
      <c r="F21" s="18"/>
      <c r="G21" s="17"/>
      <c r="H21" s="17"/>
      <c r="I21" s="18">
        <v>300</v>
      </c>
      <c r="J21" s="17">
        <f>M20</f>
        <v>0.33333333333333331</v>
      </c>
      <c r="K21" s="17">
        <f>I21*J21</f>
        <v>100</v>
      </c>
      <c r="L21" s="18">
        <f>L20-I21</f>
        <v>0</v>
      </c>
      <c r="M21" s="17">
        <v>0</v>
      </c>
      <c r="N21" s="17">
        <f>N20-K21</f>
        <v>0</v>
      </c>
    </row>
    <row r="22" spans="3:14" x14ac:dyDescent="0.35">
      <c r="C22" s="14">
        <v>45349</v>
      </c>
      <c r="D22" s="16" t="s">
        <v>12</v>
      </c>
      <c r="E22" s="16"/>
      <c r="F22" s="18">
        <v>200</v>
      </c>
      <c r="G22" s="17">
        <v>0.38</v>
      </c>
      <c r="H22" s="17">
        <f>F22*G22</f>
        <v>76</v>
      </c>
      <c r="I22" s="18"/>
      <c r="J22" s="17"/>
      <c r="K22" s="17"/>
      <c r="L22" s="18">
        <f>F22</f>
        <v>200</v>
      </c>
      <c r="M22" s="17">
        <f>N22/L22</f>
        <v>0.38</v>
      </c>
      <c r="N22" s="17">
        <f>H22</f>
        <v>76</v>
      </c>
    </row>
    <row r="23" spans="3:14" x14ac:dyDescent="0.35">
      <c r="C23" s="14">
        <v>45366</v>
      </c>
      <c r="D23" s="16" t="s">
        <v>12</v>
      </c>
      <c r="E23" s="16"/>
      <c r="F23" s="18">
        <v>200</v>
      </c>
      <c r="G23" s="17">
        <v>0.4</v>
      </c>
      <c r="H23" s="17">
        <f>F23*G23</f>
        <v>80</v>
      </c>
      <c r="I23" s="18"/>
      <c r="J23" s="17"/>
      <c r="K23" s="17"/>
      <c r="L23" s="18">
        <f>L22+F23</f>
        <v>400</v>
      </c>
      <c r="M23" s="17">
        <f>N23/L23</f>
        <v>0.39</v>
      </c>
      <c r="N23" s="17">
        <f>N22+H23</f>
        <v>156</v>
      </c>
    </row>
    <row r="24" spans="3:14" x14ac:dyDescent="0.35">
      <c r="C24" s="14">
        <v>45369</v>
      </c>
      <c r="D24" s="16" t="s">
        <v>13</v>
      </c>
      <c r="E24" s="16"/>
      <c r="F24" s="18"/>
      <c r="G24" s="17"/>
      <c r="H24" s="17"/>
      <c r="I24" s="18">
        <v>250</v>
      </c>
      <c r="J24" s="17">
        <f>M23</f>
        <v>0.39</v>
      </c>
      <c r="K24" s="17">
        <f>I24*J24</f>
        <v>97.5</v>
      </c>
      <c r="L24" s="18">
        <f>L23-I24</f>
        <v>150</v>
      </c>
      <c r="M24" s="17">
        <f>N24/L24</f>
        <v>0.39</v>
      </c>
      <c r="N24" s="17">
        <f>N23-K24</f>
        <v>58.5</v>
      </c>
    </row>
    <row r="25" spans="3:14" x14ac:dyDescent="0.35">
      <c r="C25" s="14">
        <v>45372</v>
      </c>
      <c r="D25" s="16" t="s">
        <v>13</v>
      </c>
      <c r="E25" s="16"/>
      <c r="F25" s="18"/>
      <c r="G25" s="17"/>
      <c r="H25" s="17"/>
      <c r="I25" s="18">
        <v>120</v>
      </c>
      <c r="J25" s="17">
        <f>M24</f>
        <v>0.39</v>
      </c>
      <c r="K25" s="17">
        <f>I25*J25</f>
        <v>46.800000000000004</v>
      </c>
      <c r="L25" s="18">
        <f>L24-I25</f>
        <v>30</v>
      </c>
      <c r="M25" s="17">
        <f>N25/L25</f>
        <v>0.38999999999999985</v>
      </c>
      <c r="N25" s="17">
        <f>N24-K25</f>
        <v>11.699999999999996</v>
      </c>
    </row>
    <row r="26" spans="3:14" x14ac:dyDescent="0.35">
      <c r="C26" s="14">
        <v>45373</v>
      </c>
      <c r="D26" s="16" t="s">
        <v>12</v>
      </c>
      <c r="E26" s="16"/>
      <c r="F26" s="18">
        <v>300</v>
      </c>
      <c r="G26" s="17">
        <v>0.37</v>
      </c>
      <c r="H26" s="17">
        <f>F26*G26</f>
        <v>111</v>
      </c>
      <c r="I26" s="18"/>
      <c r="J26" s="17"/>
      <c r="K26" s="17"/>
      <c r="L26" s="18">
        <f>L25+F26</f>
        <v>330</v>
      </c>
      <c r="M26" s="17">
        <f>N26/L26</f>
        <v>0.37181818181818177</v>
      </c>
      <c r="N26" s="17">
        <f>N25+H26</f>
        <v>122.69999999999999</v>
      </c>
    </row>
    <row r="27" spans="3:14" x14ac:dyDescent="0.35">
      <c r="C27" s="23"/>
      <c r="D27" s="23"/>
      <c r="E27" s="23"/>
      <c r="F27" s="23"/>
      <c r="G27" s="23"/>
      <c r="H27" s="23"/>
      <c r="I27" s="24"/>
      <c r="J27" s="23"/>
      <c r="K27" s="23"/>
      <c r="L27" s="23"/>
      <c r="M27" s="23"/>
      <c r="N27" s="25"/>
    </row>
    <row r="28" spans="3:14" x14ac:dyDescent="0.35">
      <c r="C28" s="26"/>
      <c r="D28" s="26"/>
      <c r="E28" s="26"/>
      <c r="F28" s="26"/>
      <c r="G28" s="26"/>
      <c r="H28" s="26"/>
      <c r="I28" s="26"/>
      <c r="J28" s="26"/>
      <c r="K28" s="26"/>
      <c r="L28" s="27"/>
      <c r="M28" s="22"/>
      <c r="N28" s="28"/>
    </row>
  </sheetData>
  <mergeCells count="10">
    <mergeCell ref="C17:C18"/>
    <mergeCell ref="D17:E17"/>
    <mergeCell ref="F17:H17"/>
    <mergeCell ref="I17:K17"/>
    <mergeCell ref="L17:N17"/>
    <mergeCell ref="C3:C4"/>
    <mergeCell ref="D3:E3"/>
    <mergeCell ref="F3:H3"/>
    <mergeCell ref="I3:K3"/>
    <mergeCell ref="L3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8"/>
  <sheetViews>
    <sheetView tabSelected="1" zoomScaleNormal="100" workbookViewId="0">
      <selection activeCell="C52" sqref="C52"/>
    </sheetView>
  </sheetViews>
  <sheetFormatPr baseColWidth="10" defaultRowHeight="14.5" x14ac:dyDescent="0.35"/>
  <cols>
    <col min="1" max="1" width="11.90625" bestFit="1" customWidth="1"/>
    <col min="3" max="3" width="14.54296875" bestFit="1" customWidth="1"/>
    <col min="4" max="4" width="12.36328125" bestFit="1" customWidth="1"/>
  </cols>
  <sheetData>
    <row r="2" spans="1:12" ht="15" thickBot="1" x14ac:dyDescent="0.4"/>
    <row r="3" spans="1:12" ht="15" thickBot="1" x14ac:dyDescent="0.4">
      <c r="A3" t="s">
        <v>19</v>
      </c>
      <c r="B3" s="41" t="s">
        <v>0</v>
      </c>
      <c r="C3" s="1" t="s">
        <v>1</v>
      </c>
      <c r="D3" s="45" t="s">
        <v>2</v>
      </c>
      <c r="E3" s="46"/>
      <c r="F3" s="44"/>
      <c r="G3" s="45" t="s">
        <v>3</v>
      </c>
      <c r="H3" s="46"/>
      <c r="I3" s="44"/>
      <c r="J3" s="38" t="s">
        <v>4</v>
      </c>
      <c r="K3" s="39"/>
      <c r="L3" s="40"/>
    </row>
    <row r="4" spans="1:12" ht="15" thickBot="1" x14ac:dyDescent="0.4">
      <c r="B4" s="42"/>
      <c r="C4" s="2" t="s">
        <v>5</v>
      </c>
      <c r="D4" s="4" t="s">
        <v>7</v>
      </c>
      <c r="E4" s="3" t="s">
        <v>8</v>
      </c>
      <c r="F4" s="5" t="s">
        <v>9</v>
      </c>
      <c r="G4" s="6" t="s">
        <v>7</v>
      </c>
      <c r="H4" s="5" t="s">
        <v>8</v>
      </c>
      <c r="I4" s="7" t="s">
        <v>9</v>
      </c>
      <c r="J4" s="4" t="s">
        <v>7</v>
      </c>
      <c r="K4" s="21" t="s">
        <v>16</v>
      </c>
      <c r="L4" s="3" t="s">
        <v>10</v>
      </c>
    </row>
    <row r="5" spans="1:12" x14ac:dyDescent="0.35">
      <c r="B5" s="8">
        <v>1</v>
      </c>
      <c r="C5" s="29" t="s">
        <v>11</v>
      </c>
      <c r="D5" s="11">
        <v>1500</v>
      </c>
      <c r="E5" s="12">
        <v>4.5</v>
      </c>
      <c r="F5" s="12">
        <f>D5*E5</f>
        <v>6750</v>
      </c>
      <c r="G5" s="13"/>
      <c r="H5" s="12"/>
      <c r="I5" s="12"/>
      <c r="J5" s="13">
        <f>D5</f>
        <v>1500</v>
      </c>
      <c r="K5" s="12">
        <f>L5/J5</f>
        <v>4.5</v>
      </c>
      <c r="L5" s="12">
        <f>F5</f>
        <v>6750</v>
      </c>
    </row>
    <row r="6" spans="1:12" x14ac:dyDescent="0.35">
      <c r="B6" s="14">
        <v>45298</v>
      </c>
      <c r="C6" s="15" t="s">
        <v>13</v>
      </c>
      <c r="D6" s="13"/>
      <c r="E6" s="17"/>
      <c r="F6" s="12"/>
      <c r="G6" s="18">
        <v>500</v>
      </c>
      <c r="H6" s="17">
        <f>K5</f>
        <v>4.5</v>
      </c>
      <c r="I6" s="17">
        <f>G6*H6</f>
        <v>2250</v>
      </c>
      <c r="J6" s="18">
        <f>J5-G6</f>
        <v>1000</v>
      </c>
      <c r="K6" s="17">
        <f>L6/J6</f>
        <v>4.5</v>
      </c>
      <c r="L6" s="12">
        <f>L5-I6</f>
        <v>4500</v>
      </c>
    </row>
    <row r="7" spans="1:12" x14ac:dyDescent="0.35">
      <c r="B7" s="14">
        <v>12</v>
      </c>
      <c r="C7" s="15" t="s">
        <v>12</v>
      </c>
      <c r="D7" s="18">
        <v>250</v>
      </c>
      <c r="E7" s="17">
        <f>(4.6*0.95)+(H15/D7)</f>
        <v>4.4155999999999995</v>
      </c>
      <c r="F7" s="12">
        <f>D7*E7</f>
        <v>1103.8999999999999</v>
      </c>
      <c r="G7" s="18"/>
      <c r="H7" s="17"/>
      <c r="I7" s="17"/>
      <c r="J7" s="18">
        <f>J6+D7</f>
        <v>1250</v>
      </c>
      <c r="K7" s="17">
        <f>L7/J7</f>
        <v>4.4831199999999995</v>
      </c>
      <c r="L7" s="12">
        <f>L6+F7</f>
        <v>5603.9</v>
      </c>
    </row>
    <row r="8" spans="1:12" x14ac:dyDescent="0.35">
      <c r="B8" s="14">
        <v>15</v>
      </c>
      <c r="C8" s="15" t="s">
        <v>13</v>
      </c>
      <c r="D8" s="18"/>
      <c r="E8" s="17"/>
      <c r="F8" s="12"/>
      <c r="G8" s="18">
        <v>300</v>
      </c>
      <c r="H8" s="17">
        <f>K7</f>
        <v>4.4831199999999995</v>
      </c>
      <c r="I8" s="17">
        <f>G8*H8</f>
        <v>1344.9359999999999</v>
      </c>
      <c r="J8" s="18">
        <f>J7-G8</f>
        <v>950</v>
      </c>
      <c r="K8" s="17">
        <f>L8/J8</f>
        <v>4.4831199999999995</v>
      </c>
      <c r="L8" s="12">
        <f>L7-I8</f>
        <v>4258.9639999999999</v>
      </c>
    </row>
    <row r="9" spans="1:12" x14ac:dyDescent="0.35">
      <c r="B9" s="14">
        <v>45307</v>
      </c>
      <c r="C9" s="15" t="s">
        <v>12</v>
      </c>
      <c r="D9" s="18">
        <v>200</v>
      </c>
      <c r="E9" s="17">
        <f>(4.7*0.7)+(H16/D9)</f>
        <v>3.3765000000000001</v>
      </c>
      <c r="F9" s="12">
        <f>D9+E9</f>
        <v>203.37649999999999</v>
      </c>
      <c r="G9" s="18"/>
      <c r="H9" s="17"/>
      <c r="I9" s="17"/>
      <c r="J9" s="18">
        <f>J8+D9</f>
        <v>1150</v>
      </c>
      <c r="K9" s="17">
        <f>L9/J9</f>
        <v>3.880296086956522</v>
      </c>
      <c r="L9" s="12">
        <f>L8+F9</f>
        <v>4462.3405000000002</v>
      </c>
    </row>
    <row r="10" spans="1:12" x14ac:dyDescent="0.35">
      <c r="B10" s="14">
        <v>17</v>
      </c>
      <c r="C10" s="15" t="s">
        <v>13</v>
      </c>
      <c r="D10" s="18"/>
      <c r="E10" s="17"/>
      <c r="F10" s="12"/>
      <c r="G10" s="18">
        <v>100</v>
      </c>
      <c r="H10" s="17">
        <f>K9</f>
        <v>3.880296086956522</v>
      </c>
      <c r="I10" s="17">
        <f>G10*H10</f>
        <v>388.0296086956522</v>
      </c>
      <c r="J10" s="18">
        <f>J9-G10</f>
        <v>1050</v>
      </c>
      <c r="K10" s="17">
        <f>L10/J10</f>
        <v>3.880296086956522</v>
      </c>
      <c r="L10" s="12">
        <f>L9-I10</f>
        <v>4074.3108913043479</v>
      </c>
    </row>
    <row r="11" spans="1:12" x14ac:dyDescent="0.35">
      <c r="B11" s="14">
        <v>28</v>
      </c>
      <c r="C11" s="15" t="s">
        <v>13</v>
      </c>
      <c r="D11" s="18"/>
      <c r="E11" s="17"/>
      <c r="F11" s="12"/>
      <c r="G11" s="18">
        <v>1050</v>
      </c>
      <c r="H11" s="17">
        <f>K10</f>
        <v>3.880296086956522</v>
      </c>
      <c r="I11" s="17">
        <f>G11*H11</f>
        <v>4074.3108913043479</v>
      </c>
      <c r="J11" s="18">
        <f>J10-G11</f>
        <v>0</v>
      </c>
      <c r="K11" s="17">
        <f>L11-J11</f>
        <v>0</v>
      </c>
      <c r="L11" s="12">
        <f>L10-I11</f>
        <v>0</v>
      </c>
    </row>
    <row r="12" spans="1:12" x14ac:dyDescent="0.35">
      <c r="E12" s="34"/>
      <c r="F12" s="34"/>
      <c r="G12" s="34"/>
    </row>
    <row r="14" spans="1:12" x14ac:dyDescent="0.35">
      <c r="B14" s="16" t="s">
        <v>20</v>
      </c>
      <c r="C14" s="26"/>
      <c r="D14" s="31" t="s">
        <v>21</v>
      </c>
      <c r="E14" s="31" t="s">
        <v>22</v>
      </c>
      <c r="F14" s="31" t="s">
        <v>23</v>
      </c>
      <c r="G14" s="31" t="s">
        <v>24</v>
      </c>
      <c r="H14" s="30" t="s">
        <v>25</v>
      </c>
      <c r="I14" s="19"/>
      <c r="J14" s="19"/>
      <c r="K14" s="19"/>
      <c r="L14" s="19"/>
    </row>
    <row r="15" spans="1:12" x14ac:dyDescent="0.35">
      <c r="B15" s="16"/>
      <c r="C15" s="28"/>
      <c r="D15" s="32">
        <f>6.2/3</f>
        <v>2.0666666666666669</v>
      </c>
      <c r="E15" s="32">
        <f>9.4/3</f>
        <v>3.1333333333333333</v>
      </c>
      <c r="F15" s="32">
        <f>18.6/3</f>
        <v>6.2</v>
      </c>
      <c r="G15" s="32"/>
      <c r="H15" s="35">
        <f>D15+E15+F15</f>
        <v>11.4</v>
      </c>
      <c r="I15" s="19"/>
      <c r="J15" s="19"/>
      <c r="K15" s="19"/>
      <c r="L15" s="19"/>
    </row>
    <row r="16" spans="1:12" x14ac:dyDescent="0.35">
      <c r="B16" s="16"/>
      <c r="C16" s="26"/>
      <c r="D16" s="32">
        <f>18.4/3</f>
        <v>6.1333333333333329</v>
      </c>
      <c r="E16" s="32">
        <f>9.3/3</f>
        <v>3.1</v>
      </c>
      <c r="F16" s="32">
        <f>24.2/3</f>
        <v>8.0666666666666664</v>
      </c>
      <c r="G16" s="32"/>
      <c r="H16" s="32">
        <f>D16+E16+F16</f>
        <v>17.299999999999997</v>
      </c>
      <c r="I16" s="19"/>
      <c r="J16" s="19"/>
      <c r="K16" s="19"/>
      <c r="L16" s="19"/>
    </row>
    <row r="17" spans="1:11" x14ac:dyDescent="0.35">
      <c r="B17" s="16"/>
      <c r="C17" s="26"/>
      <c r="D17" s="32"/>
      <c r="E17" s="32"/>
      <c r="F17" s="32"/>
      <c r="G17" s="32"/>
      <c r="H17" s="32"/>
      <c r="I17" s="19"/>
      <c r="J17" s="19"/>
    </row>
    <row r="19" spans="1:11" ht="15" thickBot="1" x14ac:dyDescent="0.4"/>
    <row r="20" spans="1:11" ht="15" thickBot="1" x14ac:dyDescent="0.4">
      <c r="A20" t="s">
        <v>17</v>
      </c>
      <c r="B20" s="41" t="s">
        <v>0</v>
      </c>
      <c r="C20" s="1" t="s">
        <v>1</v>
      </c>
      <c r="D20" s="45" t="s">
        <v>2</v>
      </c>
      <c r="E20" s="46"/>
      <c r="F20" s="44"/>
      <c r="G20" s="45" t="s">
        <v>3</v>
      </c>
      <c r="H20" s="46"/>
      <c r="I20" s="44"/>
      <c r="J20" s="45" t="s">
        <v>4</v>
      </c>
      <c r="K20" s="44"/>
    </row>
    <row r="21" spans="1:11" ht="15" thickBot="1" x14ac:dyDescent="0.4">
      <c r="B21" s="42"/>
      <c r="C21" s="2" t="s">
        <v>5</v>
      </c>
      <c r="D21" s="4" t="s">
        <v>7</v>
      </c>
      <c r="E21" s="3" t="s">
        <v>8</v>
      </c>
      <c r="F21" s="5" t="s">
        <v>9</v>
      </c>
      <c r="G21" s="6" t="s">
        <v>7</v>
      </c>
      <c r="H21" s="5" t="s">
        <v>8</v>
      </c>
      <c r="I21" s="7" t="s">
        <v>9</v>
      </c>
      <c r="J21" s="4" t="s">
        <v>7</v>
      </c>
      <c r="K21" s="3" t="s">
        <v>10</v>
      </c>
    </row>
    <row r="22" spans="1:11" x14ac:dyDescent="0.35">
      <c r="B22" s="8">
        <v>1</v>
      </c>
      <c r="C22" s="9" t="s">
        <v>26</v>
      </c>
      <c r="D22" s="11">
        <v>2000</v>
      </c>
      <c r="E22" s="12">
        <v>4.08</v>
      </c>
      <c r="F22" s="12">
        <f>D22*E22</f>
        <v>8160</v>
      </c>
      <c r="G22" s="13"/>
      <c r="H22" s="12"/>
      <c r="I22" s="12"/>
      <c r="J22" s="13">
        <f>D22</f>
        <v>2000</v>
      </c>
      <c r="K22" s="12">
        <f>F22</f>
        <v>8160</v>
      </c>
    </row>
    <row r="23" spans="1:11" x14ac:dyDescent="0.35">
      <c r="B23" s="14">
        <v>10</v>
      </c>
      <c r="C23" s="15" t="s">
        <v>27</v>
      </c>
      <c r="D23" s="18"/>
      <c r="E23" s="17"/>
      <c r="F23" s="12"/>
      <c r="G23" s="18">
        <v>150</v>
      </c>
      <c r="H23" s="17">
        <f>E22</f>
        <v>4.08</v>
      </c>
      <c r="I23" s="17">
        <f>G23*H23</f>
        <v>612</v>
      </c>
      <c r="J23" s="18">
        <f>J22-G23</f>
        <v>1850</v>
      </c>
      <c r="K23" s="17">
        <f>K22-I23</f>
        <v>7548</v>
      </c>
    </row>
    <row r="24" spans="1:11" x14ac:dyDescent="0.35">
      <c r="B24" s="14">
        <v>45303</v>
      </c>
      <c r="C24" s="15" t="s">
        <v>28</v>
      </c>
      <c r="D24" s="18">
        <v>250</v>
      </c>
      <c r="E24" s="17">
        <f>(5.2*0.95)+(H32/D24)</f>
        <v>4.9855999999999998</v>
      </c>
      <c r="F24" s="12">
        <f>D24*E24</f>
        <v>1246.3999999999999</v>
      </c>
      <c r="G24" s="18"/>
      <c r="H24" s="17"/>
      <c r="I24" s="17"/>
      <c r="J24" s="18">
        <f>J23+D24</f>
        <v>2100</v>
      </c>
      <c r="K24" s="17">
        <f>K23+F24</f>
        <v>8794.4</v>
      </c>
    </row>
    <row r="25" spans="1:11" x14ac:dyDescent="0.35">
      <c r="B25" s="14">
        <v>15</v>
      </c>
      <c r="C25" s="15" t="s">
        <v>27</v>
      </c>
      <c r="D25" s="18"/>
      <c r="E25" s="17"/>
      <c r="F25" s="12"/>
      <c r="G25" s="18">
        <v>500</v>
      </c>
      <c r="H25" s="17">
        <f>E22</f>
        <v>4.08</v>
      </c>
      <c r="I25" s="17">
        <f>G25*H25</f>
        <v>2040</v>
      </c>
      <c r="J25" s="18">
        <f>J24-G25</f>
        <v>1600</v>
      </c>
      <c r="K25" s="17">
        <f>K24-I25</f>
        <v>6754.4</v>
      </c>
    </row>
    <row r="26" spans="1:11" x14ac:dyDescent="0.35">
      <c r="B26" s="14">
        <v>45307</v>
      </c>
      <c r="C26" s="15" t="s">
        <v>28</v>
      </c>
      <c r="D26" s="18">
        <v>300</v>
      </c>
      <c r="E26" s="17">
        <f>(4.9*0.7)+(H33/D26)</f>
        <v>3.4876666666666667</v>
      </c>
      <c r="F26" s="12">
        <f>D26+E26</f>
        <v>303.48766666666666</v>
      </c>
      <c r="G26" s="18"/>
      <c r="H26" s="17"/>
      <c r="I26" s="17"/>
      <c r="J26" s="18">
        <f>J25+D26</f>
        <v>1900</v>
      </c>
      <c r="K26" s="17">
        <f>K25+F26</f>
        <v>7057.8876666666665</v>
      </c>
    </row>
    <row r="27" spans="1:11" x14ac:dyDescent="0.35">
      <c r="B27" s="14">
        <v>45308</v>
      </c>
      <c r="C27" s="15" t="s">
        <v>27</v>
      </c>
      <c r="D27" s="18"/>
      <c r="E27" s="17"/>
      <c r="F27" s="12"/>
      <c r="G27" s="18">
        <v>120</v>
      </c>
      <c r="H27" s="17">
        <f>E22</f>
        <v>4.08</v>
      </c>
      <c r="I27" s="17">
        <f>G27*H27</f>
        <v>489.6</v>
      </c>
      <c r="J27" s="18">
        <f>J26-G27</f>
        <v>1780</v>
      </c>
      <c r="K27" s="17">
        <f>K26-I27</f>
        <v>6568.2876666666662</v>
      </c>
    </row>
    <row r="28" spans="1:11" x14ac:dyDescent="0.35">
      <c r="B28" s="14">
        <v>28</v>
      </c>
      <c r="C28" s="15" t="s">
        <v>27</v>
      </c>
      <c r="D28" s="18"/>
      <c r="E28" s="17"/>
      <c r="F28" s="12"/>
      <c r="G28" s="18">
        <v>500</v>
      </c>
      <c r="H28" s="17">
        <f>E22</f>
        <v>4.08</v>
      </c>
      <c r="I28" s="17">
        <f>G28*H28</f>
        <v>2040</v>
      </c>
      <c r="J28" s="18">
        <f>J27-G28</f>
        <v>1280</v>
      </c>
      <c r="K28" s="17">
        <f>K27-I28</f>
        <v>4528.2876666666662</v>
      </c>
    </row>
    <row r="31" spans="1:11" x14ac:dyDescent="0.35">
      <c r="B31" s="16" t="s">
        <v>20</v>
      </c>
      <c r="C31" s="26"/>
      <c r="D31" s="31" t="s">
        <v>21</v>
      </c>
      <c r="E31" s="31" t="s">
        <v>22</v>
      </c>
      <c r="F31" s="31" t="s">
        <v>23</v>
      </c>
      <c r="G31" s="31" t="s">
        <v>24</v>
      </c>
      <c r="H31" s="30" t="s">
        <v>25</v>
      </c>
    </row>
    <row r="32" spans="1:11" x14ac:dyDescent="0.35">
      <c r="B32" s="16"/>
      <c r="C32" s="28"/>
      <c r="D32" s="32">
        <f>6.2/3</f>
        <v>2.0666666666666669</v>
      </c>
      <c r="E32" s="32">
        <f>9.4/3</f>
        <v>3.1333333333333333</v>
      </c>
      <c r="F32" s="32">
        <f>18.6/3</f>
        <v>6.2</v>
      </c>
      <c r="G32" s="32"/>
      <c r="H32" s="32">
        <f>SUM(D32:F32)</f>
        <v>11.4</v>
      </c>
      <c r="I32" s="19"/>
    </row>
    <row r="33" spans="1:11" x14ac:dyDescent="0.35">
      <c r="B33" s="16"/>
      <c r="C33" s="28"/>
      <c r="D33" s="32">
        <f>18.4/3</f>
        <v>6.1333333333333329</v>
      </c>
      <c r="E33" s="32">
        <f>9.3/3</f>
        <v>3.1</v>
      </c>
      <c r="F33" s="32">
        <f>24.2/3</f>
        <v>8.0666666666666664</v>
      </c>
      <c r="G33" s="32"/>
      <c r="H33" s="32">
        <f>D33+E33+F33</f>
        <v>17.299999999999997</v>
      </c>
    </row>
    <row r="34" spans="1:11" x14ac:dyDescent="0.35">
      <c r="B34" s="16"/>
      <c r="C34" s="28"/>
      <c r="D34" s="32"/>
      <c r="E34" s="32"/>
      <c r="F34" s="32"/>
      <c r="G34" s="32"/>
      <c r="H34" s="32"/>
      <c r="I34" s="19"/>
    </row>
    <row r="35" spans="1:11" x14ac:dyDescent="0.35">
      <c r="B35" s="26"/>
      <c r="C35" s="26"/>
      <c r="D35" s="33"/>
      <c r="E35" s="33"/>
      <c r="F35" s="33"/>
      <c r="G35" s="33"/>
      <c r="H35" s="33"/>
    </row>
    <row r="36" spans="1:11" ht="15" thickBot="1" x14ac:dyDescent="0.4"/>
    <row r="37" spans="1:11" ht="15" thickBot="1" x14ac:dyDescent="0.4">
      <c r="A37" t="s">
        <v>18</v>
      </c>
      <c r="B37" s="41" t="s">
        <v>0</v>
      </c>
      <c r="C37" s="1" t="s">
        <v>1</v>
      </c>
      <c r="D37" s="45" t="s">
        <v>2</v>
      </c>
      <c r="E37" s="46"/>
      <c r="F37" s="44"/>
      <c r="G37" s="45" t="s">
        <v>3</v>
      </c>
      <c r="H37" s="46"/>
      <c r="I37" s="44"/>
      <c r="J37" s="45" t="s">
        <v>4</v>
      </c>
      <c r="K37" s="44"/>
    </row>
    <row r="38" spans="1:11" ht="15" thickBot="1" x14ac:dyDescent="0.4">
      <c r="B38" s="42"/>
      <c r="C38" s="2" t="s">
        <v>5</v>
      </c>
      <c r="D38" s="4" t="s">
        <v>7</v>
      </c>
      <c r="E38" s="3" t="s">
        <v>8</v>
      </c>
      <c r="F38" s="5" t="s">
        <v>9</v>
      </c>
      <c r="G38" s="6" t="s">
        <v>7</v>
      </c>
      <c r="H38" s="5" t="s">
        <v>8</v>
      </c>
      <c r="I38" s="7" t="s">
        <v>9</v>
      </c>
      <c r="J38" s="4" t="s">
        <v>7</v>
      </c>
      <c r="K38" s="3" t="s">
        <v>10</v>
      </c>
    </row>
    <row r="39" spans="1:11" x14ac:dyDescent="0.35">
      <c r="B39" s="8">
        <v>1</v>
      </c>
      <c r="C39" s="9" t="s">
        <v>26</v>
      </c>
      <c r="D39" s="11">
        <v>2500</v>
      </c>
      <c r="E39" s="12">
        <v>5.2</v>
      </c>
      <c r="F39" s="12">
        <f>D39*E39</f>
        <v>13000</v>
      </c>
      <c r="G39" s="13"/>
      <c r="H39" s="12"/>
      <c r="I39" s="12"/>
      <c r="J39" s="13">
        <f>D39</f>
        <v>2500</v>
      </c>
      <c r="K39" s="12">
        <f>F39</f>
        <v>13000</v>
      </c>
    </row>
    <row r="40" spans="1:11" x14ac:dyDescent="0.35">
      <c r="B40" s="14">
        <v>10</v>
      </c>
      <c r="C40" s="15" t="s">
        <v>28</v>
      </c>
      <c r="D40" s="18">
        <v>50</v>
      </c>
      <c r="E40" s="17">
        <f>(5.3*0.95)+(H49/250)</f>
        <v>5.0805999999999996</v>
      </c>
      <c r="F40" s="12">
        <f>D40*E40</f>
        <v>254.02999999999997</v>
      </c>
      <c r="G40" s="18"/>
      <c r="H40" s="17"/>
      <c r="I40" s="17"/>
      <c r="J40" s="18">
        <f>J39+D40</f>
        <v>2550</v>
      </c>
      <c r="K40" s="17">
        <f>K39+F40</f>
        <v>13254.03</v>
      </c>
    </row>
    <row r="41" spans="1:11" x14ac:dyDescent="0.35">
      <c r="B41" s="14">
        <v>45303</v>
      </c>
      <c r="C41" s="15" t="s">
        <v>27</v>
      </c>
      <c r="D41" s="18"/>
      <c r="E41" s="17"/>
      <c r="F41" s="12"/>
      <c r="G41" s="18">
        <v>500</v>
      </c>
      <c r="H41" s="17">
        <f>E39</f>
        <v>5.2</v>
      </c>
      <c r="I41" s="17">
        <f>G41*H41</f>
        <v>2600</v>
      </c>
      <c r="J41" s="18">
        <f>J40-G41</f>
        <v>2050</v>
      </c>
      <c r="K41" s="17">
        <f>K40-I41</f>
        <v>10654.03</v>
      </c>
    </row>
    <row r="42" spans="1:11" x14ac:dyDescent="0.35">
      <c r="B42" s="14">
        <v>15</v>
      </c>
      <c r="C42" s="15" t="s">
        <v>28</v>
      </c>
      <c r="D42" s="18">
        <v>350</v>
      </c>
      <c r="E42" s="17">
        <f>(5.2*0.7)+(H50/D42)</f>
        <v>3.6894285714285711</v>
      </c>
      <c r="F42" s="12">
        <f>D42*E42</f>
        <v>1291.3</v>
      </c>
      <c r="G42" s="18"/>
      <c r="H42" s="17"/>
      <c r="I42" s="17"/>
      <c r="J42" s="18">
        <f>J41+D42</f>
        <v>2400</v>
      </c>
      <c r="K42" s="17">
        <f>K41+F42</f>
        <v>11945.33</v>
      </c>
    </row>
    <row r="43" spans="1:11" x14ac:dyDescent="0.35">
      <c r="B43" s="14">
        <v>45307</v>
      </c>
      <c r="C43" s="15" t="s">
        <v>27</v>
      </c>
      <c r="D43" s="18"/>
      <c r="E43" s="17"/>
      <c r="F43" s="12"/>
      <c r="G43" s="18">
        <v>150</v>
      </c>
      <c r="H43" s="17">
        <f>E39</f>
        <v>5.2</v>
      </c>
      <c r="I43" s="17">
        <f>G43*H43</f>
        <v>780</v>
      </c>
      <c r="J43" s="18">
        <f>J42-G43</f>
        <v>2250</v>
      </c>
      <c r="K43" s="17">
        <f>K42-I43</f>
        <v>11165.33</v>
      </c>
    </row>
    <row r="44" spans="1:11" x14ac:dyDescent="0.35">
      <c r="B44" s="14">
        <v>45308</v>
      </c>
      <c r="C44" s="15" t="s">
        <v>27</v>
      </c>
      <c r="D44" s="18"/>
      <c r="E44" s="17"/>
      <c r="F44" s="12"/>
      <c r="G44" s="18">
        <v>650</v>
      </c>
      <c r="H44" s="17">
        <f>E39</f>
        <v>5.2</v>
      </c>
      <c r="I44" s="17">
        <f>G44*H44</f>
        <v>3380</v>
      </c>
      <c r="J44" s="18">
        <f>J43-G44</f>
        <v>1600</v>
      </c>
      <c r="K44" s="17">
        <f>K43-I44</f>
        <v>7785.33</v>
      </c>
    </row>
    <row r="45" spans="1:11" x14ac:dyDescent="0.35">
      <c r="B45" s="14"/>
      <c r="C45" s="15"/>
      <c r="D45" s="18"/>
      <c r="E45" s="17"/>
      <c r="F45" s="12"/>
      <c r="G45" s="18"/>
      <c r="H45" s="17"/>
      <c r="I45" s="17"/>
      <c r="J45" s="18"/>
      <c r="K45" s="17"/>
    </row>
    <row r="48" spans="1:11" x14ac:dyDescent="0.35">
      <c r="B48" s="16" t="s">
        <v>20</v>
      </c>
      <c r="C48" s="26"/>
      <c r="D48" s="31" t="s">
        <v>21</v>
      </c>
      <c r="E48" s="31" t="s">
        <v>22</v>
      </c>
      <c r="F48" s="31" t="s">
        <v>23</v>
      </c>
      <c r="G48" s="31" t="s">
        <v>24</v>
      </c>
      <c r="H48" s="30" t="s">
        <v>25</v>
      </c>
    </row>
    <row r="49" spans="2:8" x14ac:dyDescent="0.35">
      <c r="B49" s="16"/>
      <c r="C49" s="26"/>
      <c r="D49" s="32">
        <f>D32</f>
        <v>2.0666666666666669</v>
      </c>
      <c r="E49" s="32">
        <f>E32</f>
        <v>3.1333333333333333</v>
      </c>
      <c r="F49" s="32">
        <f>F32</f>
        <v>6.2</v>
      </c>
      <c r="G49" s="32"/>
      <c r="H49" s="32">
        <f>H32</f>
        <v>11.4</v>
      </c>
    </row>
    <row r="50" spans="2:8" x14ac:dyDescent="0.35">
      <c r="B50" s="16"/>
      <c r="C50" s="26"/>
      <c r="D50" s="32">
        <f>D33</f>
        <v>6.1333333333333329</v>
      </c>
      <c r="E50" s="32">
        <f>E33</f>
        <v>3.1</v>
      </c>
      <c r="F50" s="32">
        <f>F33</f>
        <v>8.0666666666666664</v>
      </c>
      <c r="G50" s="32"/>
      <c r="H50" s="32">
        <f>D50+E50+F50</f>
        <v>17.299999999999997</v>
      </c>
    </row>
    <row r="51" spans="2:8" x14ac:dyDescent="0.35">
      <c r="B51" s="16"/>
      <c r="C51" s="26"/>
      <c r="D51" s="32"/>
      <c r="E51" s="32"/>
      <c r="F51" s="32"/>
      <c r="G51" s="32"/>
      <c r="H51" s="32"/>
    </row>
    <row r="56" spans="2:8" x14ac:dyDescent="0.35">
      <c r="D56" s="37"/>
    </row>
    <row r="57" spans="2:8" x14ac:dyDescent="0.35">
      <c r="E57" s="36"/>
    </row>
    <row r="58" spans="2:8" x14ac:dyDescent="0.35">
      <c r="E58" s="19"/>
    </row>
  </sheetData>
  <mergeCells count="12">
    <mergeCell ref="B37:B38"/>
    <mergeCell ref="D37:F37"/>
    <mergeCell ref="G37:I37"/>
    <mergeCell ref="J37:K37"/>
    <mergeCell ref="B3:B4"/>
    <mergeCell ref="D3:F3"/>
    <mergeCell ref="G3:I3"/>
    <mergeCell ref="J3:L3"/>
    <mergeCell ref="B20:B21"/>
    <mergeCell ref="D20:F20"/>
    <mergeCell ref="G20:I20"/>
    <mergeCell ref="J20:K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Ejer 1</vt:lpstr>
      <vt:lpstr>Ejer 2</vt:lpstr>
      <vt:lpstr>Ejer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israel molina sarmiento</dc:creator>
  <cp:lastModifiedBy>cesar israel molina sarmiento</cp:lastModifiedBy>
  <dcterms:created xsi:type="dcterms:W3CDTF">2024-03-14T06:30:44Z</dcterms:created>
  <dcterms:modified xsi:type="dcterms:W3CDTF">2024-03-15T02:42:26Z</dcterms:modified>
</cp:coreProperties>
</file>