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etes e Inflación" sheetId="1" r:id="rId4"/>
    <sheet state="visible" name="Esquemas de amortizaciones" sheetId="2" r:id="rId5"/>
  </sheets>
  <definedNames/>
  <calcPr/>
</workbook>
</file>

<file path=xl/sharedStrings.xml><?xml version="1.0" encoding="utf-8"?>
<sst xmlns="http://schemas.openxmlformats.org/spreadsheetml/2006/main" count="275" uniqueCount="143">
  <si>
    <t>Cetes 2018</t>
  </si>
  <si>
    <t>Cetes 2019</t>
  </si>
  <si>
    <t>Cetes 2020</t>
  </si>
  <si>
    <t>Cetes 2021</t>
  </si>
  <si>
    <t>Cetes 2022</t>
  </si>
  <si>
    <t>Cetes 2023</t>
  </si>
  <si>
    <t>Mes</t>
  </si>
  <si>
    <t>Tasa Promedio Anual</t>
  </si>
  <si>
    <t>Tasa Efectiva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</si>
  <si>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</si>
  <si>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</si>
  <si>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</si>
  <si>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</si>
  <si>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</si>
  <si>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</si>
  <si>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</si>
  <si>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</si>
  <si>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</si>
  <si>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</si>
  <si>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</si>
  <si>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</si>
  <si>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</si>
  <si>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Inflación 2018</t>
  </si>
  <si>
    <t>Inflación 2019</t>
  </si>
  <si>
    <t>Inflación 2020</t>
  </si>
  <si>
    <t>Inflación 2021</t>
  </si>
  <si>
    <t>Inflación 2022</t>
  </si>
  <si>
    <t>Inflación 2023</t>
  </si>
  <si>
    <t>Inflación 2024</t>
  </si>
  <si>
    <t>Inflación</t>
  </si>
  <si>
    <t>Tasa real 2018</t>
  </si>
  <si>
    <t>Tasa real 2019</t>
  </si>
  <si>
    <t>Tasa real 2020</t>
  </si>
  <si>
    <t>Tasa real 2021</t>
  </si>
  <si>
    <t>Tasa real 2022</t>
  </si>
  <si>
    <t>Tasa real 2023</t>
  </si>
  <si>
    <t>Tasa real 2024</t>
  </si>
  <si>
    <t>Tasa real</t>
  </si>
  <si>
    <t>Tasa acumulada en 6 años</t>
  </si>
  <si>
    <t>Tasa acumulada</t>
  </si>
  <si>
    <t>Crédito Automotriz FORD</t>
  </si>
  <si>
    <t>Crédito Empresarial SANTANDER</t>
  </si>
  <si>
    <t>Fondo de Ahorro para Retiro Allianz</t>
  </si>
  <si>
    <t>FORD LOBO 2024</t>
  </si>
  <si>
    <t>Nombre completo</t>
  </si>
  <si>
    <t>Fernando Daniel Aquino Hernández</t>
  </si>
  <si>
    <t>Enganche 50%</t>
  </si>
  <si>
    <t>Edad</t>
  </si>
  <si>
    <t>Saldo restante</t>
  </si>
  <si>
    <t>Aportación</t>
  </si>
  <si>
    <t>Seguro</t>
  </si>
  <si>
    <t>Periocidad</t>
  </si>
  <si>
    <t>Mensual</t>
  </si>
  <si>
    <t>Comisión</t>
  </si>
  <si>
    <t>Comisión por apertura 1.5%</t>
  </si>
  <si>
    <t>Plazo comprometido (Años)</t>
  </si>
  <si>
    <t>Monto total a financiar</t>
  </si>
  <si>
    <t>Incremento con inflación</t>
  </si>
  <si>
    <t>No</t>
  </si>
  <si>
    <t>Tasa Anual</t>
  </si>
  <si>
    <t>% ISR del cliente</t>
  </si>
  <si>
    <t>Tasa Mensual</t>
  </si>
  <si>
    <t>Tipo de plan</t>
  </si>
  <si>
    <t>Art 93.</t>
  </si>
  <si>
    <t>Plazo</t>
  </si>
  <si>
    <t xml:space="preserve">Perfil de inversión </t>
  </si>
  <si>
    <t>Dinámico</t>
  </si>
  <si>
    <t>Anualidad</t>
  </si>
  <si>
    <t>% Perfil de inversión</t>
  </si>
  <si>
    <t>Tabla de Amortización</t>
  </si>
  <si>
    <t xml:space="preserve">Pago </t>
  </si>
  <si>
    <t>Fecha de vencimiento</t>
  </si>
  <si>
    <t>Saldo Insoluto del periodo</t>
  </si>
  <si>
    <t>Abono al principal</t>
  </si>
  <si>
    <t>Intereses ordinarios</t>
  </si>
  <si>
    <t>Capital + Intereses</t>
  </si>
  <si>
    <t>Pago mensual</t>
  </si>
  <si>
    <t>Año</t>
  </si>
  <si>
    <t>Aportación anual</t>
  </si>
  <si>
    <t>Aportación acumulada</t>
  </si>
  <si>
    <t>Saldo del fondo</t>
  </si>
  <si>
    <t>Saldo disponible</t>
  </si>
  <si>
    <t>Saldo disponible neto de retención de impuestos de Allianz</t>
  </si>
  <si>
    <t>16/02/2025</t>
  </si>
  <si>
    <t>16/03/2025</t>
  </si>
  <si>
    <t>16/04/2025</t>
  </si>
  <si>
    <t>16/05/2025</t>
  </si>
  <si>
    <t>16/06/2025</t>
  </si>
  <si>
    <t>16/07/2025</t>
  </si>
  <si>
    <t>16/08/2025</t>
  </si>
  <si>
    <t>16/09/2025</t>
  </si>
  <si>
    <t>16/10/2025</t>
  </si>
  <si>
    <t>16/11/2025</t>
  </si>
  <si>
    <t>16/12/2025</t>
  </si>
  <si>
    <t>16/01/2026</t>
  </si>
  <si>
    <t>16/02/2026</t>
  </si>
  <si>
    <t>16/03/2026</t>
  </si>
  <si>
    <t>16/04/2026</t>
  </si>
  <si>
    <t>16/05/2026</t>
  </si>
  <si>
    <t>16/06/2026</t>
  </si>
  <si>
    <t>16/07/2026</t>
  </si>
  <si>
    <t>16/08/2026</t>
  </si>
  <si>
    <t>16/09/2026</t>
  </si>
  <si>
    <t>16/10/2026</t>
  </si>
  <si>
    <t>16/11/2026</t>
  </si>
  <si>
    <t>16/12/2026</t>
  </si>
  <si>
    <t>16/01/2027</t>
  </si>
  <si>
    <t>16/02/2027</t>
  </si>
  <si>
    <t>16/03/2027</t>
  </si>
  <si>
    <t>16/04/2027</t>
  </si>
  <si>
    <t>16/05/2027</t>
  </si>
  <si>
    <t>16/06/2027</t>
  </si>
  <si>
    <t>16/07/2027</t>
  </si>
  <si>
    <t>16/08/2027</t>
  </si>
  <si>
    <t>16/09/2027</t>
  </si>
  <si>
    <t>16/10/2027</t>
  </si>
  <si>
    <t>16/11/2027</t>
  </si>
  <si>
    <t>16/12/2027</t>
  </si>
  <si>
    <t>16/01/2028</t>
  </si>
  <si>
    <t>16/02/2028</t>
  </si>
  <si>
    <t>16/03/2028</t>
  </si>
  <si>
    <t>16/04/2028</t>
  </si>
  <si>
    <t>16/05/2028</t>
  </si>
  <si>
    <t>16/06/2028</t>
  </si>
  <si>
    <t>16/07/2028</t>
  </si>
  <si>
    <t>16/08/2028</t>
  </si>
  <si>
    <t>16/09/2028</t>
  </si>
  <si>
    <t>16/10/2028</t>
  </si>
  <si>
    <t>16/11/2028</t>
  </si>
  <si>
    <t>16/12/2028</t>
  </si>
  <si>
    <t>16/01/2029</t>
  </si>
  <si>
    <t>16/02/2029</t>
  </si>
  <si>
    <t>16/03/2029</t>
  </si>
  <si>
    <t>16/04/2029</t>
  </si>
  <si>
    <t>16/05/2029</t>
  </si>
  <si>
    <t>16/06/2029</t>
  </si>
  <si>
    <t>16/07/2029</t>
  </si>
  <si>
    <t>16/08/2029</t>
  </si>
  <si>
    <t>16/09/2029</t>
  </si>
  <si>
    <t>16/10/2029</t>
  </si>
  <si>
    <t>16/11/2029</t>
  </si>
  <si>
    <t>16/12/2029</t>
  </si>
  <si>
    <t>16/01/2030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</si>
</sst>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000%"/>
    <numFmt numFmtId="165" formatCode="0.000%"/>
    <numFmt numFmtId="166" formatCode="_-* #,##0.0000_-;\-* #,##0.0000_-;_-* &quot;-&quot;??_-;_-@"/>
    <numFmt numFmtId="167" formatCode="&quot;$&quot;#,##0.00"/>
    <numFmt numFmtId="168" formatCode="_-* #,##0.00_-;\-* #,##0.00_-;_-* &quot;-&quot;??_-;_-@"/>
    <numFmt numFmtId="169" formatCode="&quot;$&quot;#,##0.00;[Red]\-&quot;$&quot;#,##0.00"/>
  </numFmts>
  <fonts count="13">
    <font>
      <sz val="11.0"/>
      <color rgb="FF000000"/>
      <name val="Arial"/>
      <scheme val="minor"/>
    </font>
    <font>
      <sz val="11.0"/>
      <color/>
      <name val="Arial"/>
    </font>
    <font>
      <b/>
      <sz val="11.0"/>
      <color rgb="FFFFFFFF"/>
      <name val="Calibri"/>
    </font>
    <font/>
    <font>
      <b/>
      <sz val="11.0"/>
      <color/>
      <name val="Calibri"/>
    </font>
    <font>
      <sz val="11.0"/>
      <color/>
      <name val="Calibri"/>
    </font>
    <font>
      <b/>
      <color/>
      <name val="Arial"/>
    </font>
    <font>
      <color/>
      <name val="Arial"/>
    </font>
    <font>
      <i/>
      <sz val="11.0"/>
      <color/>
      <name val="Aptos Narrow"/>
    </font>
    <font>
      <b/>
      <color rgb="FFFFFFFF"/>
      <name val="Arial"/>
    </font>
    <font>
      <i/>
      <color/>
      <name val="Arial"/>
    </font>
    <font>
      <b/>
      <sz val="11.0"/>
      <color/>
      <name val="Aptos Narrow"/>
    </font>
    <font>
      <sz val="11.0"/>
      <color/>
      <name val="Aptos Narrow"/>
    </font>
  </fonts>
  <fills count="8">
    <fill>
      <patternFill patternType="none"/>
    </fill>
    <fill>
      <patternFill patternType="lightGray"/>
    </fill>
    <fill>
      <patternFill patternType="solid">
        <fgColor rgb="FF073763"/>
        <bgColor rgb="FF073763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1C4587"/>
        <bgColor rgb="FF1C4587"/>
      </patternFill>
    </fill>
    <fill>
      <patternFill patternType="solid">
        <fgColor rgb="FF980000"/>
        <bgColor rgb="FF980000"/>
      </patternFill>
    </fill>
    <fill>
      <patternFill patternType="solid">
        <fgColor rgb="FF3D85C6"/>
        <bgColor rgb="FF3D85C6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1"/>
    </xf>
    <xf borderId="5" fillId="2" fontId="2" numFmtId="0" xfId="0" applyAlignment="1" applyBorder="1" applyFont="1">
      <alignment horizontal="center" shrinkToFit="0" vertical="center" wrapText="1"/>
    </xf>
    <xf borderId="4" fillId="3" fontId="4" numFmtId="0" xfId="0" applyAlignment="1" applyBorder="1" applyFill="1" applyFont="1">
      <alignment shrinkToFit="0" wrapText="1"/>
    </xf>
    <xf borderId="5" fillId="0" fontId="5" numFmtId="10" xfId="0" applyAlignment="1" applyBorder="1" applyFont="1" applyNumberFormat="1">
      <alignment horizontal="right" shrinkToFit="0" wrapText="1"/>
    </xf>
    <xf borderId="5" fillId="0" fontId="5" numFmtId="164" xfId="0" applyAlignment="1" applyBorder="1" applyFont="1" applyNumberFormat="1">
      <alignment horizontal="right" shrinkToFit="0" wrapText="1"/>
    </xf>
    <xf borderId="5" fillId="0" fontId="5" numFmtId="10" xfId="0" applyAlignment="1" applyBorder="1" applyFont="1" applyNumberFormat="1">
      <alignment horizontal="right" vertical="bottom"/>
    </xf>
    <xf borderId="5" fillId="0" fontId="1" numFmtId="9" xfId="0" applyAlignment="1" applyBorder="1" applyFont="1" applyNumberFormat="1">
      <alignment vertical="bottom"/>
    </xf>
    <xf borderId="5" fillId="0" fontId="4" numFmtId="10" xfId="0" applyAlignment="1" applyBorder="1" applyFont="1" applyNumberFormat="1">
      <alignment horizontal="right" vertical="bottom"/>
    </xf>
    <xf borderId="5" fillId="0" fontId="4" numFmtId="9" xfId="0" applyAlignment="1" applyBorder="1" applyFont="1" applyNumberFormat="1">
      <alignment horizontal="right" vertical="bottom"/>
    </xf>
    <xf borderId="0" fillId="0" fontId="6" numFmtId="0" xfId="0" applyFont="1"/>
    <xf borderId="6" fillId="2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3" fontId="4" numFmtId="0" xfId="0" applyAlignment="1" applyBorder="1" applyFont="1">
      <alignment shrinkToFit="0" wrapText="1"/>
    </xf>
    <xf borderId="5" fillId="0" fontId="5" numFmtId="165" xfId="0" applyAlignment="1" applyBorder="1" applyFont="1" applyNumberFormat="1">
      <alignment horizontal="right" shrinkToFit="0" wrapText="1"/>
    </xf>
    <xf borderId="1" fillId="2" fontId="2" numFmtId="0" xfId="0" applyAlignment="1" applyBorder="1" applyFont="1">
      <alignment horizontal="center" vertical="bottom"/>
    </xf>
    <xf borderId="5" fillId="2" fontId="2" numFmtId="0" xfId="0" applyAlignment="1" applyBorder="1" applyFont="1">
      <alignment horizontal="center" shrinkToFit="0" wrapText="1"/>
    </xf>
    <xf borderId="6" fillId="2" fontId="2" numFmtId="0" xfId="0" applyAlignment="1" applyBorder="1" applyFont="1">
      <alignment horizontal="center" shrinkToFit="0" wrapText="1"/>
    </xf>
    <xf borderId="6" fillId="4" fontId="4" numFmtId="0" xfId="0" applyAlignment="1" applyBorder="1" applyFill="1" applyFont="1">
      <alignment shrinkToFit="0" wrapText="1"/>
    </xf>
    <xf borderId="5" fillId="0" fontId="5" numFmtId="166" xfId="0" applyAlignment="1" applyBorder="1" applyFont="1" applyNumberFormat="1">
      <alignment horizontal="right" shrinkToFit="0" wrapText="1"/>
    </xf>
    <xf borderId="7" fillId="0" fontId="4" numFmtId="10" xfId="0" applyBorder="1" applyFont="1" applyNumberFormat="1"/>
    <xf borderId="5" fillId="0" fontId="4" numFmtId="10" xfId="0" applyAlignment="1" applyBorder="1" applyFont="1" applyNumberFormat="1">
      <alignment horizontal="right" shrinkToFit="0" wrapText="1"/>
    </xf>
    <xf borderId="5" fillId="0" fontId="4" numFmtId="166" xfId="0" applyAlignment="1" applyBorder="1" applyFont="1" applyNumberFormat="1">
      <alignment horizontal="right" shrinkToFit="0" wrapText="1"/>
    </xf>
    <xf borderId="0" fillId="0" fontId="7" numFmtId="10" xfId="0" applyFont="1" applyNumberFormat="1"/>
    <xf borderId="0" fillId="5" fontId="2" numFmtId="0" xfId="0" applyAlignment="1" applyFill="1" applyFont="1">
      <alignment horizontal="center" shrinkToFit="0" wrapText="1"/>
    </xf>
    <xf borderId="8" fillId="0" fontId="3" numFmtId="0" xfId="0" applyBorder="1" applyFont="1"/>
    <xf borderId="1" fillId="3" fontId="6" numFmtId="0" xfId="0" applyBorder="1" applyFont="1"/>
    <xf borderId="3" fillId="0" fontId="4" numFmtId="10" xfId="0" applyAlignment="1" applyBorder="1" applyFont="1" applyNumberFormat="1">
      <alignment horizontal="center"/>
    </xf>
    <xf borderId="0" fillId="0" fontId="8" numFmtId="167" xfId="0" applyFont="1" applyNumberFormat="1"/>
    <xf borderId="0" fillId="5" fontId="9" numFmtId="0" xfId="0" applyAlignment="1" applyFont="1">
      <alignment horizontal="center" vertical="center"/>
    </xf>
    <xf borderId="0" fillId="6" fontId="9" numFmtId="0" xfId="0" applyAlignment="1" applyFill="1" applyFont="1">
      <alignment horizontal="center" vertical="center"/>
    </xf>
    <xf borderId="0" fillId="7" fontId="9" numFmtId="0" xfId="0" applyAlignment="1" applyFill="1" applyFont="1">
      <alignment horizontal="center" vertical="center"/>
    </xf>
    <xf borderId="0" fillId="0" fontId="10" numFmtId="0" xfId="0" applyAlignment="1" applyFont="1">
      <alignment horizontal="right"/>
    </xf>
    <xf borderId="1" fillId="0" fontId="6" numFmtId="0" xfId="0" applyBorder="1" applyFont="1"/>
    <xf borderId="7" fillId="0" fontId="8" numFmtId="167" xfId="0" applyBorder="1" applyFont="1" applyNumberFormat="1"/>
    <xf borderId="7" fillId="0" fontId="10" numFmtId="0" xfId="0" applyAlignment="1" applyBorder="1" applyFont="1">
      <alignment horizontal="right"/>
    </xf>
    <xf borderId="0" fillId="0" fontId="8" numFmtId="164" xfId="0" applyFont="1" applyNumberFormat="1"/>
    <xf borderId="1" fillId="0" fontId="11" numFmtId="167" xfId="0" applyBorder="1" applyFont="1" applyNumberFormat="1"/>
    <xf borderId="7" fillId="0" fontId="10" numFmtId="167" xfId="0" applyAlignment="1" applyBorder="1" applyFont="1" applyNumberFormat="1">
      <alignment horizontal="right"/>
    </xf>
    <xf borderId="0" fillId="0" fontId="10" numFmtId="167" xfId="0" applyAlignment="1" applyFont="1" applyNumberFormat="1">
      <alignment horizontal="right"/>
    </xf>
    <xf borderId="7" fillId="0" fontId="12" numFmtId="168" xfId="0" applyBorder="1" applyFont="1" applyNumberFormat="1"/>
    <xf borderId="7" fillId="0" fontId="8" numFmtId="164" xfId="0" applyBorder="1" applyFont="1" applyNumberFormat="1"/>
    <xf borderId="1" fillId="0" fontId="11" numFmtId="0" xfId="0" applyBorder="1" applyFont="1"/>
    <xf borderId="7" fillId="0" fontId="10" numFmtId="9" xfId="0" applyAlignment="1" applyBorder="1" applyFont="1" applyNumberFormat="1">
      <alignment horizontal="right"/>
    </xf>
    <xf borderId="0" fillId="0" fontId="10" numFmtId="9" xfId="0" applyAlignment="1" applyFont="1" applyNumberFormat="1">
      <alignment horizontal="right"/>
    </xf>
    <xf borderId="7" fillId="0" fontId="8" numFmtId="10" xfId="0" applyBorder="1" applyFont="1" applyNumberFormat="1"/>
    <xf borderId="0" fillId="0" fontId="8" numFmtId="10" xfId="0" applyFont="1" applyNumberFormat="1"/>
    <xf borderId="7" fillId="0" fontId="8" numFmtId="168" xfId="0" applyBorder="1" applyFont="1" applyNumberFormat="1"/>
    <xf borderId="0" fillId="0" fontId="8" numFmtId="168" xfId="0" applyFont="1" applyNumberFormat="1"/>
    <xf borderId="1" fillId="0" fontId="11" numFmtId="168" xfId="0" applyBorder="1" applyFont="1" applyNumberFormat="1"/>
    <xf borderId="7" fillId="0" fontId="8" numFmtId="169" xfId="0" applyBorder="1" applyFont="1" applyNumberFormat="1"/>
    <xf borderId="0" fillId="0" fontId="8" numFmtId="169" xfId="0" applyFont="1" applyNumberFormat="1"/>
    <xf borderId="1" fillId="0" fontId="11" numFmtId="169" xfId="0" applyBorder="1" applyFont="1" applyNumberFormat="1"/>
    <xf borderId="0" fillId="0" fontId="7" numFmtId="0" xfId="0" applyAlignment="1" applyFont="1">
      <alignment horizontal="right"/>
    </xf>
    <xf borderId="7" fillId="0" fontId="7" numFmtId="0" xfId="0" applyAlignment="1" applyBorder="1" applyFont="1">
      <alignment horizontal="center"/>
    </xf>
    <xf borderId="7" fillId="0" fontId="7" numFmtId="0" xfId="0" applyAlignment="1" applyBorder="1" applyFont="1">
      <alignment horizontal="center" shrinkToFit="0" wrapText="1"/>
    </xf>
    <xf borderId="7" fillId="0" fontId="7" numFmtId="0" xfId="0" applyAlignment="1" applyBorder="1" applyFont="1">
      <alignment horizontal="center" vertical="center"/>
    </xf>
    <xf borderId="7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7" fillId="0" fontId="12" numFmtId="0" xfId="0" applyAlignment="1" applyBorder="1" applyFont="1">
      <alignment horizontal="center"/>
    </xf>
    <xf borderId="7" fillId="0" fontId="12" numFmtId="168" xfId="0" applyAlignment="1" applyBorder="1" applyFont="1" applyNumberFormat="1">
      <alignment horizontal="center"/>
    </xf>
    <xf borderId="7" fillId="0" fontId="12" numFmtId="169" xfId="0" applyAlignment="1" applyBorder="1" applyFont="1" applyNumberFormat="1">
      <alignment horizontal="center"/>
    </xf>
    <xf borderId="0" fillId="0" fontId="7" numFmtId="0" xfId="0" applyAlignment="1" applyFont="1">
      <alignment horizontal="center"/>
    </xf>
    <xf borderId="7" fillId="0" fontId="7" numFmtId="167" xfId="0" applyAlignment="1" applyBorder="1" applyFont="1" applyNumberFormat="1">
      <alignment horizontal="center"/>
    </xf>
    <xf borderId="0" fillId="0" fontId="7" numFmtId="167" xfId="0" applyAlignment="1" applyFont="1" applyNumberFormat="1">
      <alignment horizontal="center"/>
    </xf>
    <xf borderId="7" fillId="0" fontId="7" numFmtId="169" xfId="0" applyAlignment="1" applyBorder="1" applyFont="1" applyNumberFormat="1">
      <alignment horizontal="center" vertical="center"/>
    </xf>
    <xf borderId="0" fillId="0" fontId="7" numFmtId="167" xfId="0" applyFont="1" applyNumberFormat="1"/>
    <xf borderId="0" fillId="0" fontId="12" numFmtId="169" xfId="0" applyAlignment="1" applyFont="1" applyNumberFormat="1">
      <alignment horizontal="center"/>
    </xf>
    <xf borderId="0" fillId="0" fontId="12" numFmtId="168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68" xfId="0" applyFont="1" applyNumberFormat="1"/>
    <xf borderId="0" fillId="0" fontId="12" numFmtId="169" xfId="0" applyFont="1" applyNumberFormat="1"/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7.43"/>
    <col customWidth="1" min="2" max="11" width="12.57"/>
    <col customWidth="1" min="12" max="12" width="15.29"/>
    <col customWidth="1" min="13" max="36" width="12.57"/>
  </cols>
  <sheetData>
    <row r="1">
      <c r="Q1" s="1"/>
      <c r="R1" s="1"/>
      <c r="S1" s="1"/>
      <c r="T1" s="1"/>
      <c r="U1" s="1"/>
      <c r="Y1" s="1"/>
      <c r="Z1" s="1"/>
      <c r="AA1" s="1"/>
      <c r="AB1" s="1"/>
      <c r="AC1" s="1"/>
      <c r="AH1" s="1"/>
      <c r="AI1" s="1"/>
      <c r="AJ1" s="1"/>
    </row>
    <row r="2"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>
      <c r="B3" s="2" t="s">
        <v>0</v>
      </c>
      <c r="C3" s="3"/>
      <c r="D3" s="4"/>
      <c r="E3" s="2" t="s">
        <v>1</v>
      </c>
      <c r="F3" s="3"/>
      <c r="G3" s="2" t="s">
        <v>2</v>
      </c>
      <c r="H3" s="3"/>
      <c r="I3" s="2" t="s">
        <v>3</v>
      </c>
      <c r="J3" s="3"/>
      <c r="K3" s="2" t="s">
        <v>4</v>
      </c>
      <c r="L3" s="3"/>
      <c r="M3" s="2" t="s">
        <v>5</v>
      </c>
      <c r="N3" s="3"/>
      <c r="O3" s="2" t="s">
        <v>5</v>
      </c>
      <c r="P3" s="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>
      <c r="B4" s="5" t="s">
        <v>6</v>
      </c>
      <c r="C4" s="6" t="s">
        <v>7</v>
      </c>
      <c r="D4" s="6" t="s">
        <v>8</v>
      </c>
      <c r="E4" s="6" t="s">
        <v>7</v>
      </c>
      <c r="F4" s="6" t="s">
        <v>8</v>
      </c>
      <c r="G4" s="6" t="s">
        <v>7</v>
      </c>
      <c r="H4" s="6" t="s">
        <v>8</v>
      </c>
      <c r="I4" s="6" t="s">
        <v>7</v>
      </c>
      <c r="J4" s="6" t="s">
        <v>8</v>
      </c>
      <c r="K4" s="6" t="s">
        <v>7</v>
      </c>
      <c r="L4" s="6" t="s">
        <v>8</v>
      </c>
      <c r="M4" s="6" t="s">
        <v>7</v>
      </c>
      <c r="N4" s="6" t="s">
        <v>8</v>
      </c>
      <c r="O4" s="6" t="s">
        <v>7</v>
      </c>
      <c r="P4" s="6" t="s">
        <v>8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>
      <c r="B5" s="7" t="s">
        <v>9</v>
      </c>
      <c r="C5" s="8">
        <v>0.0725</v>
      </c>
      <c r="D5" s="9" t="str">
        <f t="shared" ref="D5:D16" si="1">C5*(30/360)</f>
        <v>0.6042%</v>
      </c>
      <c r="E5" s="8">
        <v>0.0795</v>
      </c>
      <c r="F5" s="9" t="str">
        <f t="shared" ref="F5:F16" si="2">E5*(30/360)</f>
        <v>0.6625%</v>
      </c>
      <c r="G5" s="8">
        <v>0.0712</v>
      </c>
      <c r="H5" s="9" t="str">
        <f t="shared" ref="H5:H16" si="3">G5*(30/360)</f>
        <v>0.5933%</v>
      </c>
      <c r="I5" s="10">
        <v>0.0422</v>
      </c>
      <c r="J5" s="9" t="str">
        <f t="shared" ref="J5:J16" si="4">I5*(30/360)</f>
        <v>0.3517%</v>
      </c>
      <c r="K5" s="10">
        <v>0.0553</v>
      </c>
      <c r="L5" s="9" t="str">
        <f t="shared" ref="L5:L16" si="5">K5*(30/360)</f>
        <v>0.4608%</v>
      </c>
      <c r="M5" s="10">
        <v>0.1061</v>
      </c>
      <c r="N5" s="9" t="str">
        <f t="shared" ref="N5:N16" si="6">M5*(30/360)</f>
        <v>0.8842%</v>
      </c>
      <c r="O5" s="10">
        <v>0.1129</v>
      </c>
      <c r="P5" s="9" t="str">
        <f t="shared" ref="P5:P16" si="7">O5*(30/360)</f>
        <v>0.9408%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>
      <c r="B6" s="7" t="s">
        <v>10</v>
      </c>
      <c r="C6" s="8">
        <v>0.074</v>
      </c>
      <c r="D6" s="9" t="str">
        <f t="shared" si="1"/>
        <v>0.6167%</v>
      </c>
      <c r="E6" s="8">
        <v>0.0793</v>
      </c>
      <c r="F6" s="9" t="str">
        <f t="shared" si="2"/>
        <v>0.6608%</v>
      </c>
      <c r="G6" s="8">
        <v>0.0696</v>
      </c>
      <c r="H6" s="9" t="str">
        <f t="shared" si="3"/>
        <v>0.5800%</v>
      </c>
      <c r="I6" s="10">
        <v>0.0412</v>
      </c>
      <c r="J6" s="9" t="str">
        <f t="shared" si="4"/>
        <v>0.3433%</v>
      </c>
      <c r="K6" s="10">
        <v>0.0587</v>
      </c>
      <c r="L6" s="9" t="str">
        <f t="shared" si="5"/>
        <v>0.4892%</v>
      </c>
      <c r="M6" s="10">
        <v>0.1092</v>
      </c>
      <c r="N6" s="9" t="str">
        <f t="shared" si="6"/>
        <v>0.9100%</v>
      </c>
      <c r="O6" s="10">
        <v>0.1105</v>
      </c>
      <c r="P6" s="9" t="str">
        <f t="shared" si="7"/>
        <v>0.9208%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>
      <c r="B7" s="7" t="s">
        <v>11</v>
      </c>
      <c r="C7" s="8">
        <v>0.0747</v>
      </c>
      <c r="D7" s="9" t="str">
        <f t="shared" si="1"/>
        <v>0.6225%</v>
      </c>
      <c r="E7" s="8">
        <v>0.0802</v>
      </c>
      <c r="F7" s="9" t="str">
        <f t="shared" si="2"/>
        <v>0.6683%</v>
      </c>
      <c r="G7" s="8">
        <v>0.0681</v>
      </c>
      <c r="H7" s="9" t="str">
        <f t="shared" si="3"/>
        <v>0.5675%</v>
      </c>
      <c r="I7" s="10">
        <v>0.0405</v>
      </c>
      <c r="J7" s="9" t="str">
        <f t="shared" si="4"/>
        <v>0.3375%</v>
      </c>
      <c r="K7" s="10">
        <v>0.0631</v>
      </c>
      <c r="L7" s="9" t="str">
        <f t="shared" si="5"/>
        <v>0.5258%</v>
      </c>
      <c r="M7" s="10">
        <v>0.1123</v>
      </c>
      <c r="N7" s="9" t="str">
        <f t="shared" si="6"/>
        <v>0.9358%</v>
      </c>
      <c r="O7" s="10">
        <v>0.1102</v>
      </c>
      <c r="P7" s="9" t="str">
        <f t="shared" si="7"/>
        <v>0.9183%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>
      <c r="B8" s="7" t="s">
        <v>12</v>
      </c>
      <c r="C8" s="8">
        <v>0.0746</v>
      </c>
      <c r="D8" s="9" t="str">
        <f t="shared" si="1"/>
        <v>0.6217%</v>
      </c>
      <c r="E8" s="8">
        <v>0.0778</v>
      </c>
      <c r="F8" s="9" t="str">
        <f t="shared" si="2"/>
        <v>0.6483%</v>
      </c>
      <c r="G8" s="8">
        <v>0.0609</v>
      </c>
      <c r="H8" s="9" t="str">
        <f t="shared" si="3"/>
        <v>0.5075%</v>
      </c>
      <c r="I8" s="10">
        <v>0.0407</v>
      </c>
      <c r="J8" s="9" t="str">
        <f t="shared" si="4"/>
        <v>0.3392%</v>
      </c>
      <c r="K8" s="10">
        <v>0.0656</v>
      </c>
      <c r="L8" s="9" t="str">
        <f t="shared" si="5"/>
        <v>0.5467%</v>
      </c>
      <c r="M8" s="10">
        <v>0.1129</v>
      </c>
      <c r="N8" s="9" t="str">
        <f t="shared" si="6"/>
        <v>0.9408%</v>
      </c>
      <c r="O8" s="10">
        <v>0.1097</v>
      </c>
      <c r="P8" s="9" t="str">
        <f t="shared" si="7"/>
        <v>0.9142%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>
      <c r="B9" s="7" t="s">
        <v>13</v>
      </c>
      <c r="C9" s="8">
        <v>0.0751</v>
      </c>
      <c r="D9" s="9" t="str">
        <f t="shared" si="1"/>
        <v>0.6258%</v>
      </c>
      <c r="E9" s="8">
        <v>0.0807</v>
      </c>
      <c r="F9" s="9" t="str">
        <f t="shared" si="2"/>
        <v>0.6725%</v>
      </c>
      <c r="G9" s="8">
        <v>0.0547</v>
      </c>
      <c r="H9" s="9" t="str">
        <f t="shared" si="3"/>
        <v>0.4558%</v>
      </c>
      <c r="I9" s="10">
        <v>0.0406</v>
      </c>
      <c r="J9" s="9" t="str">
        <f t="shared" si="4"/>
        <v>0.3383%</v>
      </c>
      <c r="K9" s="10">
        <v>0.0691</v>
      </c>
      <c r="L9" s="9" t="str">
        <f t="shared" si="5"/>
        <v>0.5758%</v>
      </c>
      <c r="M9" s="10">
        <v>0.1132</v>
      </c>
      <c r="N9" s="9" t="str">
        <f t="shared" si="6"/>
        <v>0.9433%</v>
      </c>
      <c r="O9" s="10">
        <v>0.1099</v>
      </c>
      <c r="P9" s="9" t="str">
        <f t="shared" si="7"/>
        <v>0.9158%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>
      <c r="B10" s="7" t="s">
        <v>14</v>
      </c>
      <c r="C10" s="8">
        <v>0.0764</v>
      </c>
      <c r="D10" s="9" t="str">
        <f t="shared" si="1"/>
        <v>0.6367%</v>
      </c>
      <c r="E10" s="8">
        <v>0.0825</v>
      </c>
      <c r="F10" s="9" t="str">
        <f t="shared" si="2"/>
        <v>0.6875%</v>
      </c>
      <c r="G10" s="8">
        <v>0.0506</v>
      </c>
      <c r="H10" s="9" t="str">
        <f t="shared" si="3"/>
        <v>0.4217%</v>
      </c>
      <c r="I10" s="10">
        <v>0.0402</v>
      </c>
      <c r="J10" s="9" t="str">
        <f t="shared" si="4"/>
        <v>0.3350%</v>
      </c>
      <c r="K10" s="10">
        <v>0.0731</v>
      </c>
      <c r="L10" s="9" t="str">
        <f t="shared" si="5"/>
        <v>0.6092%</v>
      </c>
      <c r="M10" s="10">
        <v>0.1116</v>
      </c>
      <c r="N10" s="9" t="str">
        <f t="shared" si="6"/>
        <v>0.9300%</v>
      </c>
      <c r="O10" s="10">
        <v>0.1097</v>
      </c>
      <c r="P10" s="9" t="str">
        <f t="shared" si="7"/>
        <v>0.9142%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>
      <c r="B11" s="7" t="s">
        <v>15</v>
      </c>
      <c r="C11" s="8">
        <v>0.0773</v>
      </c>
      <c r="D11" s="9" t="str">
        <f t="shared" si="1"/>
        <v>0.6442%</v>
      </c>
      <c r="E11" s="8">
        <v>0.0814</v>
      </c>
      <c r="F11" s="9" t="str">
        <f t="shared" si="2"/>
        <v>0.6783%</v>
      </c>
      <c r="G11" s="8">
        <v>0.0482</v>
      </c>
      <c r="H11" s="9" t="str">
        <f t="shared" si="3"/>
        <v>0.4017%</v>
      </c>
      <c r="I11" s="10">
        <v>0.0432</v>
      </c>
      <c r="J11" s="9" t="str">
        <f t="shared" si="4"/>
        <v>0.3600%</v>
      </c>
      <c r="K11" s="10">
        <v>0.0776</v>
      </c>
      <c r="L11" s="9" t="str">
        <f t="shared" si="5"/>
        <v>0.6467%</v>
      </c>
      <c r="M11" s="10">
        <v>0.1122</v>
      </c>
      <c r="N11" s="9" t="str">
        <f t="shared" si="6"/>
        <v>0.9350%</v>
      </c>
      <c r="O11" s="10">
        <v>0.1092</v>
      </c>
      <c r="P11" s="9" t="str">
        <f t="shared" si="7"/>
        <v>0.9100%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>
      <c r="B12" s="7" t="s">
        <v>16</v>
      </c>
      <c r="C12" s="8">
        <v>0.0773</v>
      </c>
      <c r="D12" s="9" t="str">
        <f t="shared" si="1"/>
        <v>0.6442%</v>
      </c>
      <c r="E12" s="8">
        <v>0.0801</v>
      </c>
      <c r="F12" s="9" t="str">
        <f t="shared" si="2"/>
        <v>0.6675%</v>
      </c>
      <c r="G12" s="8">
        <v>0.0449</v>
      </c>
      <c r="H12" s="9" t="str">
        <f t="shared" si="3"/>
        <v>0.3742%</v>
      </c>
      <c r="I12" s="10">
        <v>0.0446</v>
      </c>
      <c r="J12" s="9" t="str">
        <f t="shared" si="4"/>
        <v>0.3717%</v>
      </c>
      <c r="K12" s="10">
        <v>0.0825</v>
      </c>
      <c r="L12" s="9" t="str">
        <f t="shared" si="5"/>
        <v>0.6875%</v>
      </c>
      <c r="M12" s="10">
        <v>0.1116</v>
      </c>
      <c r="N12" s="9" t="str">
        <f t="shared" si="6"/>
        <v>0.9300%</v>
      </c>
      <c r="O12" s="10">
        <v>0.1076</v>
      </c>
      <c r="P12" s="9" t="str">
        <f t="shared" si="7"/>
        <v>0.8967%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>
      <c r="B13" s="7" t="s">
        <v>17</v>
      </c>
      <c r="C13" s="8">
        <v>0.0769</v>
      </c>
      <c r="D13" s="9" t="str">
        <f t="shared" si="1"/>
        <v>0.6408%</v>
      </c>
      <c r="E13" s="8">
        <v>0.0772</v>
      </c>
      <c r="F13" s="9" t="str">
        <f t="shared" si="2"/>
        <v>0.6433%</v>
      </c>
      <c r="G13" s="8">
        <v>0.0438</v>
      </c>
      <c r="H13" s="9" t="str">
        <f t="shared" si="3"/>
        <v>0.3650%</v>
      </c>
      <c r="I13" s="10">
        <v>0.0455</v>
      </c>
      <c r="J13" s="9" t="str">
        <f t="shared" si="4"/>
        <v>0.3792%</v>
      </c>
      <c r="K13" s="10">
        <v>0.087</v>
      </c>
      <c r="L13" s="9" t="str">
        <f t="shared" si="5"/>
        <v>0.7250%</v>
      </c>
      <c r="M13" s="10">
        <v>0.1108</v>
      </c>
      <c r="N13" s="9" t="str">
        <f t="shared" si="6"/>
        <v>0.9233%</v>
      </c>
      <c r="O13" s="10">
        <v>0.1044</v>
      </c>
      <c r="P13" s="9" t="str">
        <f t="shared" si="7"/>
        <v>0.8700%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>
      <c r="B14" s="7" t="s">
        <v>18</v>
      </c>
      <c r="C14" s="8">
        <v>0.0769</v>
      </c>
      <c r="D14" s="9" t="str">
        <f t="shared" si="1"/>
        <v>0.6408%</v>
      </c>
      <c r="E14" s="8">
        <v>0.0766</v>
      </c>
      <c r="F14" s="9" t="str">
        <f t="shared" si="2"/>
        <v>0.6383%</v>
      </c>
      <c r="G14" s="8">
        <v>0.042</v>
      </c>
      <c r="H14" s="9" t="str">
        <f t="shared" si="3"/>
        <v>0.3500%</v>
      </c>
      <c r="I14" s="10">
        <v>0.0484</v>
      </c>
      <c r="J14" s="9" t="str">
        <f t="shared" si="4"/>
        <v>0.4033%</v>
      </c>
      <c r="K14" s="10">
        <v>0.0893</v>
      </c>
      <c r="L14" s="9" t="str">
        <f t="shared" si="5"/>
        <v>0.7442%</v>
      </c>
      <c r="M14" s="10">
        <v>0.1108</v>
      </c>
      <c r="N14" s="9" t="str">
        <f t="shared" si="6"/>
        <v>0.9233%</v>
      </c>
      <c r="O14" s="10">
        <v>0.1024</v>
      </c>
      <c r="P14" s="9" t="str">
        <f t="shared" si="7"/>
        <v>0.8533%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>
      <c r="B15" s="7" t="s">
        <v>19</v>
      </c>
      <c r="C15" s="8">
        <v>0.0783</v>
      </c>
      <c r="D15" s="9" t="str">
        <f t="shared" si="1"/>
        <v>0.6525%</v>
      </c>
      <c r="E15" s="8">
        <v>0.0747</v>
      </c>
      <c r="F15" s="9" t="str">
        <f t="shared" si="2"/>
        <v>0.6225%</v>
      </c>
      <c r="G15" s="8">
        <v>0.0423</v>
      </c>
      <c r="H15" s="9" t="str">
        <f t="shared" si="3"/>
        <v>0.3525%</v>
      </c>
      <c r="I15" s="10">
        <v>0.0505</v>
      </c>
      <c r="J15" s="9" t="str">
        <f t="shared" si="4"/>
        <v>0.4208%</v>
      </c>
      <c r="K15" s="10">
        <v>0.0942</v>
      </c>
      <c r="L15" s="9" t="str">
        <f t="shared" si="5"/>
        <v>0.7850%</v>
      </c>
      <c r="M15" s="10">
        <v>0.1089</v>
      </c>
      <c r="N15" s="9" t="str">
        <f t="shared" si="6"/>
        <v>0.9075%</v>
      </c>
      <c r="O15" s="10">
        <v>0.1005</v>
      </c>
      <c r="P15" s="9" t="str">
        <f t="shared" si="7"/>
        <v>0.8375%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>
      <c r="B16" s="7" t="s">
        <v>20</v>
      </c>
      <c r="C16" s="8">
        <v>0.0802</v>
      </c>
      <c r="D16" s="9" t="str">
        <f t="shared" si="1"/>
        <v>0.6683%</v>
      </c>
      <c r="E16" s="8">
        <v>0.0712</v>
      </c>
      <c r="F16" s="9" t="str">
        <f t="shared" si="2"/>
        <v>0.5933%</v>
      </c>
      <c r="G16" s="8">
        <v>0.0427</v>
      </c>
      <c r="H16" s="9" t="str">
        <f t="shared" si="3"/>
        <v>0.3558%</v>
      </c>
      <c r="I16" s="10">
        <v>0.0529</v>
      </c>
      <c r="J16" s="9" t="str">
        <f t="shared" si="4"/>
        <v>0.4408%</v>
      </c>
      <c r="K16" s="10">
        <v>0.0996</v>
      </c>
      <c r="L16" s="9" t="str">
        <f t="shared" si="5"/>
        <v>0.8300%</v>
      </c>
      <c r="M16" s="10">
        <v>0.1121</v>
      </c>
      <c r="N16" s="9" t="str">
        <f t="shared" si="6"/>
        <v>0.9342%</v>
      </c>
      <c r="O16" s="10">
        <v>0.0985</v>
      </c>
      <c r="P16" s="9" t="str">
        <f t="shared" si="7"/>
        <v>0.8208%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D16" s="1"/>
      <c r="AE16" s="1"/>
      <c r="AF16" s="1"/>
      <c r="AG16" s="1"/>
      <c r="AH16" s="1"/>
      <c r="AI16" s="1"/>
      <c r="AJ16" s="1"/>
    </row>
    <row r="17">
      <c r="B17" s="7" t="s">
        <v>21</v>
      </c>
      <c r="C17" s="11"/>
      <c r="D17" s="12" t="str">
        <f>((1+D5)*(1+D6)*(1+D7)*(1+D8)*(1+D9)*(1+D10)*(1+D11)*(1+D12)*(1+D13)*(1+D14)*(1+D15)*(1+D16)-1)</f>
        <v>7.89%</v>
      </c>
      <c r="E17" s="11"/>
      <c r="F17" s="12" t="str">
        <f>((1+F5)*(1+F6)*(1+F7)*(1+F8)*(1+F9)*(1+F10)*(1+F11)*(1+F12)*(1+F13)*(1+F14)*(1+F15)*(1+F16)-1)</f>
        <v>8.13%</v>
      </c>
      <c r="G17" s="11"/>
      <c r="H17" s="13" t="str">
        <f>((1+H5)*(1+H6)*(1+H7)*(1+H8)*(1+H9)*(1+H10)*(1+H11)*(1+H12)*(1+H13)*(1+H14)*(1+H15)*(1+H16)-1)</f>
        <v>5%</v>
      </c>
      <c r="I17" s="11"/>
      <c r="J17" s="13" t="str">
        <f>((1+J5)*(1+J6)*(1+J7)*(1+J8)*(1+J9)*(1+J10)*(1+J11)*(1+J12)*(1+J13)*(1+J14)*(1+J15)*(1+J16)-1)</f>
        <v>5%</v>
      </c>
      <c r="K17" s="11"/>
      <c r="L17" s="13" t="str">
        <f>((1+L5)*(1+L6)*(1+L7)*(1+L8)*(1+L9)*(1+L10)*(1+L11)*(1+L12)*(1+L13)*(1+L14)*(1+L15)*(1+L16)-1)</f>
        <v>8%</v>
      </c>
      <c r="M17" s="11"/>
      <c r="N17" s="12" t="str">
        <f>((1+N5)*(1+N6)*(1+N7)*(1+N8)*(1+N9)*(1+N10)*(1+N11)*(1+N12)*(1+N13)*(1+N14)*(1+N15)*(1+N16)-1)</f>
        <v>11.68%</v>
      </c>
      <c r="O17" s="11"/>
      <c r="P17" s="13" t="str">
        <f>((1+P5)*(1+P6)*(1+P7)*(1+P8)*(1+P9)*(1+P10)*(1+P11)*(1+P12)*(1+P13)*(1+P14)*(1+P15)*(1+P16)-1)</f>
        <v>11%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H17" s="1"/>
      <c r="AI17" s="1"/>
      <c r="AJ17" s="1"/>
    </row>
    <row r="18">
      <c r="B18" s="14"/>
      <c r="I18" s="1"/>
      <c r="J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ht="24.75" customHeight="1">
      <c r="B20" s="2" t="s">
        <v>22</v>
      </c>
      <c r="C20" s="3"/>
      <c r="D20" s="4"/>
      <c r="E20" s="2" t="s">
        <v>23</v>
      </c>
      <c r="F20" s="2" t="s">
        <v>24</v>
      </c>
      <c r="G20" s="2" t="s">
        <v>25</v>
      </c>
      <c r="H20" s="2" t="s">
        <v>26</v>
      </c>
      <c r="I20" s="2" t="s">
        <v>27</v>
      </c>
      <c r="J20" s="2" t="s">
        <v>28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ht="15.75" customHeight="1">
      <c r="B21" s="15" t="s">
        <v>6</v>
      </c>
      <c r="C21" s="16"/>
      <c r="D21" s="6" t="s">
        <v>29</v>
      </c>
      <c r="E21" s="6" t="s">
        <v>29</v>
      </c>
      <c r="F21" s="6" t="s">
        <v>29</v>
      </c>
      <c r="G21" s="6" t="s">
        <v>29</v>
      </c>
      <c r="H21" s="6" t="s">
        <v>29</v>
      </c>
      <c r="I21" s="6" t="s">
        <v>29</v>
      </c>
      <c r="J21" s="6" t="s">
        <v>29</v>
      </c>
      <c r="R21" s="1"/>
      <c r="S21" s="1"/>
      <c r="T21" s="1"/>
      <c r="U21" s="1"/>
      <c r="V21" s="1"/>
      <c r="W21" s="1"/>
      <c r="AH21" s="1"/>
      <c r="AI21" s="1"/>
      <c r="AJ21" s="1"/>
    </row>
    <row r="22" ht="15.75" customHeight="1">
      <c r="B22" s="17" t="s">
        <v>9</v>
      </c>
      <c r="C22" s="16"/>
      <c r="D22" s="8">
        <v>0.0053</v>
      </c>
      <c r="E22" s="18">
        <v>9.0E-4</v>
      </c>
      <c r="F22" s="8">
        <v>0.0048</v>
      </c>
      <c r="G22" s="8">
        <v>0.0086</v>
      </c>
      <c r="H22" s="10">
        <v>0.0059</v>
      </c>
      <c r="I22" s="10">
        <v>0.0068</v>
      </c>
      <c r="J22" s="10">
        <v>0.0089</v>
      </c>
      <c r="R22" s="1"/>
      <c r="S22" s="1"/>
      <c r="T22" s="1"/>
      <c r="U22" s="1"/>
      <c r="V22" s="1"/>
      <c r="W22" s="1"/>
      <c r="AH22" s="1"/>
      <c r="AI22" s="1"/>
      <c r="AJ22" s="1"/>
    </row>
    <row r="23" ht="15.75" customHeight="1">
      <c r="B23" s="17" t="s">
        <v>10</v>
      </c>
      <c r="C23" s="16"/>
      <c r="D23" s="8">
        <v>0.0038</v>
      </c>
      <c r="E23" s="18">
        <v>-3.0E-4</v>
      </c>
      <c r="F23" s="8">
        <v>0.0042</v>
      </c>
      <c r="G23" s="8">
        <v>0.0063</v>
      </c>
      <c r="H23" s="10">
        <v>0.0083</v>
      </c>
      <c r="I23" s="10">
        <v>0.0056</v>
      </c>
      <c r="J23" s="10">
        <v>9.0E-4</v>
      </c>
      <c r="R23" s="1"/>
      <c r="S23" s="1"/>
      <c r="T23" s="1"/>
      <c r="U23" s="1"/>
      <c r="V23" s="1"/>
      <c r="AH23" s="1"/>
      <c r="AI23" s="1"/>
      <c r="AJ23" s="1"/>
    </row>
    <row r="24" ht="15.75" customHeight="1">
      <c r="B24" s="17" t="s">
        <v>11</v>
      </c>
      <c r="C24" s="16"/>
      <c r="D24" s="8">
        <v>0.0032</v>
      </c>
      <c r="E24" s="18">
        <v>0.0039</v>
      </c>
      <c r="F24" s="8">
        <v>-5.0E-4</v>
      </c>
      <c r="G24" s="8">
        <v>0.0083</v>
      </c>
      <c r="H24" s="10">
        <v>0.0099</v>
      </c>
      <c r="I24" s="10">
        <v>0.0027</v>
      </c>
      <c r="J24" s="10">
        <v>0.0029</v>
      </c>
      <c r="AH24" s="1"/>
      <c r="AI24" s="1"/>
      <c r="AJ24" s="1"/>
    </row>
    <row r="25" ht="15.75" customHeight="1">
      <c r="B25" s="17" t="s">
        <v>12</v>
      </c>
      <c r="C25" s="16"/>
      <c r="D25" s="8">
        <v>-0.0034</v>
      </c>
      <c r="E25" s="18">
        <v>5.0E-4</v>
      </c>
      <c r="F25" s="8">
        <v>-0.0101</v>
      </c>
      <c r="G25" s="8">
        <v>0.0033</v>
      </c>
      <c r="H25" s="10">
        <v>0.0054</v>
      </c>
      <c r="I25" s="10">
        <v>-2.0E-4</v>
      </c>
      <c r="J25" s="10">
        <v>0.002</v>
      </c>
      <c r="AH25" s="1"/>
      <c r="AI25" s="1"/>
      <c r="AJ25" s="1"/>
    </row>
    <row r="26" ht="15.75" customHeight="1">
      <c r="B26" s="17" t="s">
        <v>13</v>
      </c>
      <c r="C26" s="16"/>
      <c r="D26" s="8">
        <v>-0.0016</v>
      </c>
      <c r="E26" s="18">
        <v>-0.0029</v>
      </c>
      <c r="F26" s="8">
        <v>0.0038</v>
      </c>
      <c r="G26" s="8">
        <v>0.002</v>
      </c>
      <c r="H26" s="10">
        <v>0.0018</v>
      </c>
      <c r="I26" s="10">
        <v>-0.0022</v>
      </c>
      <c r="J26" s="10">
        <v>-0.0019</v>
      </c>
      <c r="AH26" s="1"/>
      <c r="AI26" s="1"/>
      <c r="AJ26" s="1"/>
    </row>
    <row r="27" ht="15.75" customHeight="1">
      <c r="B27" s="17" t="s">
        <v>14</v>
      </c>
      <c r="C27" s="16"/>
      <c r="D27" s="8">
        <v>0.0039</v>
      </c>
      <c r="E27" s="18">
        <v>6.0E-4</v>
      </c>
      <c r="F27" s="8">
        <v>0.0055</v>
      </c>
      <c r="G27" s="8">
        <v>0.0053</v>
      </c>
      <c r="H27" s="10">
        <v>0.0084</v>
      </c>
      <c r="I27" s="10">
        <v>0.001</v>
      </c>
      <c r="J27" s="10">
        <v>0.0038</v>
      </c>
      <c r="AH27" s="1"/>
      <c r="AI27" s="1"/>
      <c r="AJ27" s="1"/>
    </row>
    <row r="28" ht="15.75" customHeight="1">
      <c r="B28" s="17" t="s">
        <v>15</v>
      </c>
      <c r="C28" s="16"/>
      <c r="D28" s="8">
        <v>0.0054</v>
      </c>
      <c r="E28" s="18">
        <v>0.0038</v>
      </c>
      <c r="F28" s="8">
        <v>0.0066</v>
      </c>
      <c r="G28" s="8">
        <v>0.0059</v>
      </c>
      <c r="H28" s="10">
        <v>0.0074</v>
      </c>
      <c r="I28" s="10">
        <v>0.0048</v>
      </c>
      <c r="J28" s="10">
        <v>0.0105</v>
      </c>
      <c r="AH28" s="1"/>
      <c r="AI28" s="1"/>
      <c r="AJ28" s="1"/>
    </row>
    <row r="29" ht="15.75" customHeight="1">
      <c r="B29" s="17" t="s">
        <v>16</v>
      </c>
      <c r="C29" s="16"/>
      <c r="D29" s="8">
        <v>0.0058</v>
      </c>
      <c r="E29" s="18">
        <v>-2.0E-4</v>
      </c>
      <c r="F29" s="8">
        <v>0.0039</v>
      </c>
      <c r="G29" s="8">
        <v>0.0019</v>
      </c>
      <c r="H29" s="10">
        <v>0.007</v>
      </c>
      <c r="I29" s="10">
        <v>0.0055</v>
      </c>
      <c r="J29" s="10">
        <v>1.0E-4</v>
      </c>
      <c r="AH29" s="1"/>
      <c r="AI29" s="1"/>
      <c r="AJ29" s="1"/>
    </row>
    <row r="30" ht="15.75" customHeight="1">
      <c r="B30" s="17" t="s">
        <v>17</v>
      </c>
      <c r="C30" s="16"/>
      <c r="D30" s="8">
        <v>0.0042</v>
      </c>
      <c r="E30" s="18">
        <v>0.0026</v>
      </c>
      <c r="F30" s="8">
        <v>0.0023</v>
      </c>
      <c r="G30" s="8">
        <v>0.0062</v>
      </c>
      <c r="H30" s="10">
        <v>0.0062</v>
      </c>
      <c r="I30" s="10">
        <v>0.0044</v>
      </c>
      <c r="J30" s="10">
        <v>5.0E-4</v>
      </c>
      <c r="AH30" s="1"/>
      <c r="AI30" s="1"/>
      <c r="AJ30" s="1"/>
    </row>
    <row r="31" ht="15.75" customHeight="1">
      <c r="B31" s="17" t="s">
        <v>18</v>
      </c>
      <c r="C31" s="16"/>
      <c r="D31" s="8">
        <v>0.0052</v>
      </c>
      <c r="E31" s="18">
        <v>0.0054</v>
      </c>
      <c r="F31" s="8">
        <v>0.0061</v>
      </c>
      <c r="G31" s="8">
        <v>0.0084</v>
      </c>
      <c r="H31" s="10">
        <v>0.0057</v>
      </c>
      <c r="I31" s="10">
        <v>0.0038</v>
      </c>
      <c r="J31" s="10">
        <v>0.0055</v>
      </c>
      <c r="AH31" s="1"/>
      <c r="AI31" s="1"/>
      <c r="AJ31" s="1"/>
    </row>
    <row r="32" ht="15.75" customHeight="1">
      <c r="B32" s="17" t="s">
        <v>19</v>
      </c>
      <c r="C32" s="16"/>
      <c r="D32" s="8">
        <v>0.0085</v>
      </c>
      <c r="E32" s="18">
        <v>0.0081</v>
      </c>
      <c r="F32" s="8">
        <v>8.0E-4</v>
      </c>
      <c r="G32" s="8">
        <v>0.0114</v>
      </c>
      <c r="H32" s="10">
        <v>0.0058</v>
      </c>
      <c r="I32" s="10">
        <v>0.0064</v>
      </c>
      <c r="J32" s="10">
        <v>0.0044</v>
      </c>
      <c r="AH32" s="1"/>
      <c r="AI32" s="1"/>
      <c r="AJ32" s="1"/>
    </row>
    <row r="33" ht="15.75" customHeight="1">
      <c r="B33" s="17" t="s">
        <v>20</v>
      </c>
      <c r="C33" s="16"/>
      <c r="D33" s="8">
        <v>0.007</v>
      </c>
      <c r="E33" s="18">
        <v>0.0056</v>
      </c>
      <c r="F33" s="8">
        <v>0.0038</v>
      </c>
      <c r="G33" s="8">
        <v>0.0036</v>
      </c>
      <c r="H33" s="10">
        <v>0.0038</v>
      </c>
      <c r="I33" s="10">
        <v>0.0071</v>
      </c>
      <c r="J33" s="10">
        <v>0.0038</v>
      </c>
      <c r="AH33" s="1"/>
      <c r="AI33" s="1"/>
      <c r="AJ33" s="1"/>
    </row>
    <row r="34" ht="15.75" customHeight="1">
      <c r="B34" s="17" t="s">
        <v>21</v>
      </c>
      <c r="C34" s="16"/>
      <c r="D34" s="12" t="str">
        <f t="shared" ref="D34:J34" si="8">((1+D22)*(1+D23)*(1+D24)*(1+D25)*(1+D26)*(1+D27)*(1+D28)*(1+D29)*(1+D30)*(1+D31)*(1+D32)*(1+D33)-1)</f>
        <v>4.83%</v>
      </c>
      <c r="E34" s="13" t="str">
        <f t="shared" si="8"/>
        <v>3%</v>
      </c>
      <c r="F34" s="13" t="str">
        <f t="shared" si="8"/>
        <v>3%</v>
      </c>
      <c r="G34" s="12" t="str">
        <f t="shared" si="8"/>
        <v>7.35%</v>
      </c>
      <c r="H34" s="12" t="str">
        <f t="shared" si="8"/>
        <v>7.82%</v>
      </c>
      <c r="I34" s="12" t="str">
        <f t="shared" si="8"/>
        <v>4.66%</v>
      </c>
      <c r="J34" s="12" t="str">
        <f t="shared" si="8"/>
        <v>4.21%</v>
      </c>
      <c r="AH34" s="1"/>
      <c r="AI34" s="1"/>
      <c r="AJ34" s="1"/>
    </row>
    <row r="35" ht="15.75" customHeight="1">
      <c r="D35" s="1"/>
      <c r="E35" s="1"/>
      <c r="H35" s="1"/>
      <c r="AH35" s="1"/>
      <c r="AI35" s="1"/>
      <c r="AJ35" s="1"/>
    </row>
    <row r="36" ht="15.75" customHeight="1">
      <c r="AH36" s="1"/>
      <c r="AI36" s="1"/>
      <c r="AJ36" s="1"/>
    </row>
    <row r="37" ht="15.75" customHeight="1">
      <c r="B37" s="19" t="s">
        <v>30</v>
      </c>
      <c r="C37" s="3"/>
      <c r="D37" s="4"/>
      <c r="E37" s="20" t="s">
        <v>31</v>
      </c>
      <c r="F37" s="20" t="s">
        <v>32</v>
      </c>
      <c r="G37" s="20" t="s">
        <v>33</v>
      </c>
      <c r="H37" s="20" t="s">
        <v>34</v>
      </c>
      <c r="I37" s="20" t="s">
        <v>35</v>
      </c>
      <c r="J37" s="20" t="s">
        <v>36</v>
      </c>
      <c r="AH37" s="1"/>
      <c r="AI37" s="1"/>
      <c r="AJ37" s="1"/>
    </row>
    <row r="38" ht="15.75" customHeight="1">
      <c r="B38" s="21" t="s">
        <v>6</v>
      </c>
      <c r="C38" s="16"/>
      <c r="D38" s="20" t="s">
        <v>37</v>
      </c>
      <c r="E38" s="20" t="s">
        <v>37</v>
      </c>
      <c r="F38" s="20" t="s">
        <v>37</v>
      </c>
      <c r="G38" s="20" t="s">
        <v>37</v>
      </c>
      <c r="H38" s="20" t="s">
        <v>37</v>
      </c>
      <c r="I38" s="20" t="s">
        <v>37</v>
      </c>
      <c r="J38" s="20" t="s">
        <v>37</v>
      </c>
      <c r="AH38" s="1"/>
      <c r="AI38" s="1"/>
      <c r="AJ38" s="1"/>
    </row>
    <row r="39" ht="15.75" customHeight="1">
      <c r="B39" s="22" t="s">
        <v>9</v>
      </c>
      <c r="C39" s="16"/>
      <c r="D39" s="23" t="str">
        <f t="shared" ref="D39:D50" si="9">(1+D5)/(1+D22)-1</f>
        <v>  0.0007 </v>
      </c>
      <c r="E39" s="23" t="str">
        <f t="shared" ref="E39:E50" si="10">(1+F5)/(1+E22)-1</f>
        <v>  0.0057 </v>
      </c>
      <c r="F39" s="23" t="str">
        <f t="shared" ref="F39:F51" si="11">(1+H5)/(1+F22)-1</f>
        <v>  0.0011 </v>
      </c>
      <c r="G39" s="23" t="str">
        <f t="shared" ref="G39:G51" si="12">(1+J5)/(1+G22)-1</f>
        <v>- 0.0050 </v>
      </c>
      <c r="H39" s="23" t="str">
        <f t="shared" ref="H39:H51" si="13">(1+L5)/(1+H22)-1</f>
        <v>- 0.0013 </v>
      </c>
      <c r="I39" s="23" t="str">
        <f t="shared" ref="I39:I51" si="14">(1+N5)/(1+I22)-1</f>
        <v>  0.0020 </v>
      </c>
      <c r="J39" s="23" t="str">
        <f t="shared" ref="J39:J51" si="15">(1+P5)/(1+J22)-1</f>
        <v>  0.0005 </v>
      </c>
      <c r="AH39" s="1"/>
      <c r="AI39" s="1"/>
      <c r="AJ39" s="1"/>
    </row>
    <row r="40" ht="15.75" customHeight="1">
      <c r="B40" s="17" t="s">
        <v>10</v>
      </c>
      <c r="C40" s="16"/>
      <c r="D40" s="23" t="str">
        <f t="shared" si="9"/>
        <v>  0.0024 </v>
      </c>
      <c r="E40" s="23" t="str">
        <f t="shared" si="10"/>
        <v>  0.0069 </v>
      </c>
      <c r="F40" s="23" t="str">
        <f t="shared" si="11"/>
        <v>  0.0016 </v>
      </c>
      <c r="G40" s="23" t="str">
        <f t="shared" si="12"/>
        <v>- 0.0028 </v>
      </c>
      <c r="H40" s="23" t="str">
        <f t="shared" si="13"/>
        <v>- 0.0034 </v>
      </c>
      <c r="I40" s="23" t="str">
        <f t="shared" si="14"/>
        <v>  0.0035 </v>
      </c>
      <c r="J40" s="23" t="str">
        <f t="shared" si="15"/>
        <v>  0.0083 </v>
      </c>
      <c r="AH40" s="1"/>
      <c r="AI40" s="1"/>
      <c r="AJ40" s="1"/>
    </row>
    <row r="41" ht="15.75" customHeight="1">
      <c r="B41" s="17" t="s">
        <v>11</v>
      </c>
      <c r="C41" s="16"/>
      <c r="D41" s="23" t="str">
        <f t="shared" si="9"/>
        <v>  0.0030 </v>
      </c>
      <c r="E41" s="23" t="str">
        <f t="shared" si="10"/>
        <v>  0.0028 </v>
      </c>
      <c r="F41" s="23" t="str">
        <f t="shared" si="11"/>
        <v>  0.0062 </v>
      </c>
      <c r="G41" s="23" t="str">
        <f t="shared" si="12"/>
        <v>- 0.0049 </v>
      </c>
      <c r="H41" s="23" t="str">
        <f t="shared" si="13"/>
        <v>- 0.0046 </v>
      </c>
      <c r="I41" s="23" t="str">
        <f t="shared" si="14"/>
        <v>  0.0066 </v>
      </c>
      <c r="J41" s="23" t="str">
        <f t="shared" si="15"/>
        <v>  0.0063 </v>
      </c>
      <c r="AH41" s="1"/>
      <c r="AI41" s="1"/>
      <c r="AJ41" s="1"/>
    </row>
    <row r="42" ht="15.75" customHeight="1">
      <c r="B42" s="17" t="s">
        <v>12</v>
      </c>
      <c r="C42" s="16"/>
      <c r="D42" s="23" t="str">
        <f t="shared" si="9"/>
        <v>  0.0096 </v>
      </c>
      <c r="E42" s="23" t="str">
        <f t="shared" si="10"/>
        <v>  0.0060 </v>
      </c>
      <c r="F42" s="23" t="str">
        <f t="shared" si="11"/>
        <v>  0.0153 </v>
      </c>
      <c r="G42" s="23" t="str">
        <f t="shared" si="12"/>
        <v>  0.0001 </v>
      </c>
      <c r="H42" s="23" t="str">
        <f t="shared" si="13"/>
        <v>  0.0001 </v>
      </c>
      <c r="I42" s="23" t="str">
        <f t="shared" si="14"/>
        <v>  0.0096 </v>
      </c>
      <c r="J42" s="23" t="str">
        <f t="shared" si="15"/>
        <v>  0.0071 </v>
      </c>
      <c r="AH42" s="1"/>
      <c r="AI42" s="1"/>
      <c r="AJ42" s="1"/>
    </row>
    <row r="43" ht="15.75" customHeight="1">
      <c r="B43" s="17" t="s">
        <v>13</v>
      </c>
      <c r="C43" s="16"/>
      <c r="D43" s="23" t="str">
        <f t="shared" si="9"/>
        <v>  0.0079 </v>
      </c>
      <c r="E43" s="23" t="str">
        <f t="shared" si="10"/>
        <v>  0.0097 </v>
      </c>
      <c r="F43" s="23" t="str">
        <f t="shared" si="11"/>
        <v>  0.0008 </v>
      </c>
      <c r="G43" s="23" t="str">
        <f t="shared" si="12"/>
        <v>  0.0014 </v>
      </c>
      <c r="H43" s="23" t="str">
        <f t="shared" si="13"/>
        <v>  0.0040 </v>
      </c>
      <c r="I43" s="23" t="str">
        <f t="shared" si="14"/>
        <v>  0.0117 </v>
      </c>
      <c r="J43" s="23" t="str">
        <f t="shared" si="15"/>
        <v>  0.0111 </v>
      </c>
      <c r="AH43" s="1"/>
      <c r="AI43" s="1"/>
      <c r="AJ43" s="1"/>
    </row>
    <row r="44" ht="15.75" customHeight="1">
      <c r="B44" s="17" t="s">
        <v>14</v>
      </c>
      <c r="C44" s="16"/>
      <c r="D44" s="23" t="str">
        <f t="shared" si="9"/>
        <v>  0.0025 </v>
      </c>
      <c r="E44" s="23" t="str">
        <f t="shared" si="10"/>
        <v>  0.0063 </v>
      </c>
      <c r="F44" s="23" t="str">
        <f t="shared" si="11"/>
        <v>- 0.0013 </v>
      </c>
      <c r="G44" s="23" t="str">
        <f t="shared" si="12"/>
        <v>- 0.0019 </v>
      </c>
      <c r="H44" s="23" t="str">
        <f t="shared" si="13"/>
        <v>- 0.0023 </v>
      </c>
      <c r="I44" s="23" t="str">
        <f t="shared" si="14"/>
        <v>  0.0083 </v>
      </c>
      <c r="J44" s="23" t="str">
        <f t="shared" si="15"/>
        <v>  0.0053 </v>
      </c>
      <c r="AH44" s="1"/>
      <c r="AI44" s="1"/>
      <c r="AJ44" s="1"/>
    </row>
    <row r="45" ht="15.75" customHeight="1">
      <c r="B45" s="17" t="s">
        <v>15</v>
      </c>
      <c r="C45" s="16"/>
      <c r="D45" s="23" t="str">
        <f t="shared" si="9"/>
        <v>  0.0010 </v>
      </c>
      <c r="E45" s="23" t="str">
        <f t="shared" si="10"/>
        <v>  0.0030 </v>
      </c>
      <c r="F45" s="23" t="str">
        <f t="shared" si="11"/>
        <v>- 0.0026 </v>
      </c>
      <c r="G45" s="23" t="str">
        <f t="shared" si="12"/>
        <v>- 0.0023 </v>
      </c>
      <c r="H45" s="23" t="str">
        <f t="shared" si="13"/>
        <v>- 0.0009 </v>
      </c>
      <c r="I45" s="23" t="str">
        <f t="shared" si="14"/>
        <v>  0.0045 </v>
      </c>
      <c r="J45" s="23" t="str">
        <f t="shared" si="15"/>
        <v>- 0.0014 </v>
      </c>
      <c r="AH45" s="1"/>
      <c r="AI45" s="1"/>
      <c r="AJ45" s="1"/>
    </row>
    <row r="46" ht="15.75" customHeight="1">
      <c r="B46" s="17" t="s">
        <v>16</v>
      </c>
      <c r="C46" s="16"/>
      <c r="D46" s="23" t="str">
        <f t="shared" si="9"/>
        <v>  0.0006 </v>
      </c>
      <c r="E46" s="23" t="str">
        <f t="shared" si="10"/>
        <v>  0.0069 </v>
      </c>
      <c r="F46" s="23" t="str">
        <f t="shared" si="11"/>
        <v>- 0.0002 </v>
      </c>
      <c r="G46" s="23" t="str">
        <f t="shared" si="12"/>
        <v>  0.0018 </v>
      </c>
      <c r="H46" s="23" t="str">
        <f t="shared" si="13"/>
        <v>- 0.0001 </v>
      </c>
      <c r="I46" s="23" t="str">
        <f t="shared" si="14"/>
        <v>  0.0038 </v>
      </c>
      <c r="J46" s="23" t="str">
        <f t="shared" si="15"/>
        <v>  0.0089 </v>
      </c>
      <c r="AH46" s="1"/>
      <c r="AI46" s="1"/>
      <c r="AJ46" s="1"/>
    </row>
    <row r="47" ht="15.75" customHeight="1">
      <c r="B47" s="17" t="s">
        <v>17</v>
      </c>
      <c r="C47" s="16"/>
      <c r="D47" s="23" t="str">
        <f t="shared" si="9"/>
        <v>  0.0022 </v>
      </c>
      <c r="E47" s="23" t="str">
        <f t="shared" si="10"/>
        <v>  0.0038 </v>
      </c>
      <c r="F47" s="23" t="str">
        <f t="shared" si="11"/>
        <v>  0.0013 </v>
      </c>
      <c r="G47" s="23" t="str">
        <f t="shared" si="12"/>
        <v>- 0.0024 </v>
      </c>
      <c r="H47" s="23" t="str">
        <f t="shared" si="13"/>
        <v>  0.0010 </v>
      </c>
      <c r="I47" s="23" t="str">
        <f t="shared" si="14"/>
        <v>  0.0048 </v>
      </c>
      <c r="J47" s="23" t="str">
        <f t="shared" si="15"/>
        <v>  0.0082 </v>
      </c>
      <c r="AH47" s="1"/>
      <c r="AI47" s="1"/>
      <c r="AJ47" s="1"/>
    </row>
    <row r="48" ht="15.75" customHeight="1">
      <c r="B48" s="17" t="s">
        <v>18</v>
      </c>
      <c r="C48" s="16"/>
      <c r="D48" s="23" t="str">
        <f t="shared" si="9"/>
        <v>  0.0012 </v>
      </c>
      <c r="E48" s="23" t="str">
        <f t="shared" si="10"/>
        <v>  0.0010 </v>
      </c>
      <c r="F48" s="23" t="str">
        <f t="shared" si="11"/>
        <v>- 0.0026 </v>
      </c>
      <c r="G48" s="23" t="str">
        <f t="shared" si="12"/>
        <v>- 0.0043 </v>
      </c>
      <c r="H48" s="23" t="str">
        <f t="shared" si="13"/>
        <v>  0.0017 </v>
      </c>
      <c r="I48" s="23" t="str">
        <f t="shared" si="14"/>
        <v>  0.0054 </v>
      </c>
      <c r="J48" s="23" t="str">
        <f t="shared" si="15"/>
        <v>  0.0030 </v>
      </c>
      <c r="AH48" s="1"/>
      <c r="AI48" s="1"/>
      <c r="AJ48" s="1"/>
    </row>
    <row r="49" ht="15.75" customHeight="1">
      <c r="B49" s="17" t="s">
        <v>19</v>
      </c>
      <c r="C49" s="16"/>
      <c r="D49" s="23" t="str">
        <f t="shared" si="9"/>
        <v>- 0.0020 </v>
      </c>
      <c r="E49" s="23" t="str">
        <f t="shared" si="10"/>
        <v>- 0.0019 </v>
      </c>
      <c r="F49" s="23" t="str">
        <f t="shared" si="11"/>
        <v>  0.0027 </v>
      </c>
      <c r="G49" s="23" t="str">
        <f t="shared" si="12"/>
        <v>- 0.0071 </v>
      </c>
      <c r="H49" s="23" t="str">
        <f t="shared" si="13"/>
        <v>  0.0020 </v>
      </c>
      <c r="I49" s="23" t="str">
        <f t="shared" si="14"/>
        <v>  0.0027 </v>
      </c>
      <c r="J49" s="23" t="str">
        <f t="shared" si="15"/>
        <v>  0.0040 </v>
      </c>
      <c r="AH49" s="1"/>
      <c r="AI49" s="1"/>
      <c r="AJ49" s="1"/>
    </row>
    <row r="50" ht="15.75" customHeight="1">
      <c r="B50" s="17" t="s">
        <v>20</v>
      </c>
      <c r="C50" s="16"/>
      <c r="D50" s="23" t="str">
        <f t="shared" si="9"/>
        <v>- 0.0003 </v>
      </c>
      <c r="E50" s="23" t="str">
        <f t="shared" si="10"/>
        <v>  0.0003 </v>
      </c>
      <c r="F50" s="23" t="str">
        <f t="shared" si="11"/>
        <v>- 0.0002 </v>
      </c>
      <c r="G50" s="23" t="str">
        <f t="shared" si="12"/>
        <v>  0.0008 </v>
      </c>
      <c r="H50" s="23" t="str">
        <f t="shared" si="13"/>
        <v>  0.0045 </v>
      </c>
      <c r="I50" s="23" t="str">
        <f t="shared" si="14"/>
        <v>  0.0022 </v>
      </c>
      <c r="J50" s="23" t="str">
        <f t="shared" si="15"/>
        <v>  0.0044 </v>
      </c>
      <c r="AH50" s="1"/>
      <c r="AI50" s="1"/>
      <c r="AJ50" s="1"/>
    </row>
    <row r="51" ht="15.75" customHeight="1">
      <c r="B51" s="17" t="s">
        <v>21</v>
      </c>
      <c r="C51" s="16"/>
      <c r="D51" s="24" t="str">
        <f t="shared" ref="D51:E51" si="16">((1+D39)*(1+D40)*(1+D41)*(1+D42)*(1+D43)*(1+D44)*(1+D45)*(1+D46)*(1+D47)*(1+D48)*(1+D49)*(1+D50)-1)</f>
        <v>2.92%</v>
      </c>
      <c r="E51" s="24" t="str">
        <f t="shared" si="16"/>
        <v>5.15%</v>
      </c>
      <c r="F51" s="25" t="str">
        <f t="shared" si="11"/>
        <v>2.23%</v>
      </c>
      <c r="G51" s="26" t="str">
        <f t="shared" si="12"/>
        <v>- 0.0265 </v>
      </c>
      <c r="H51" s="25" t="str">
        <f t="shared" si="13"/>
        <v>0.07%</v>
      </c>
      <c r="I51" s="25" t="str">
        <f t="shared" si="14"/>
        <v>6.71%</v>
      </c>
      <c r="J51" s="25" t="str">
        <f t="shared" si="15"/>
        <v>6.76%</v>
      </c>
      <c r="K51" s="27"/>
      <c r="AH51" s="1"/>
      <c r="AI51" s="1"/>
      <c r="AJ51" s="1"/>
    </row>
    <row r="52" ht="15.75" customHeight="1">
      <c r="AH52" s="1"/>
      <c r="AI52" s="1"/>
      <c r="AJ52" s="1"/>
    </row>
    <row r="53" ht="15.75" customHeight="1">
      <c r="AH53" s="1"/>
      <c r="AI53" s="1"/>
      <c r="AJ53" s="1"/>
    </row>
    <row r="54" ht="15.75" customHeight="1">
      <c r="B54" s="28" t="s">
        <v>38</v>
      </c>
      <c r="D54" s="29"/>
      <c r="AH54" s="1"/>
      <c r="AI54" s="1"/>
      <c r="AJ54" s="1"/>
    </row>
    <row r="55" ht="15.75" customHeight="1">
      <c r="B55" s="30" t="s">
        <v>39</v>
      </c>
      <c r="C55" s="4"/>
      <c r="D55" s="31" t="str">
        <f>(1+D51)*(1+E51)*(1+F51)*(1+G51)*(1+H51)*(1+I51)*(1+J51)-1</f>
        <v>22.79%</v>
      </c>
      <c r="AH55" s="1"/>
      <c r="AI55" s="1"/>
      <c r="AJ55" s="1"/>
    </row>
    <row r="56" ht="15.75" customHeight="1">
      <c r="AH56" s="1"/>
      <c r="AI56" s="1"/>
      <c r="AJ56" s="1"/>
    </row>
    <row r="57" ht="15.75" customHeight="1">
      <c r="AH57" s="1"/>
      <c r="AI57" s="1"/>
      <c r="AJ57" s="1"/>
    </row>
    <row r="58" ht="15.75" customHeight="1">
      <c r="AH58" s="1"/>
      <c r="AI58" s="1"/>
      <c r="AJ58" s="1"/>
    </row>
    <row r="59" ht="15.75" customHeight="1">
      <c r="AH59" s="1"/>
      <c r="AI59" s="1"/>
      <c r="AJ59" s="1"/>
    </row>
    <row r="60" ht="15.75" customHeight="1">
      <c r="AH60" s="1"/>
      <c r="AI60" s="1"/>
      <c r="AJ60" s="1"/>
    </row>
    <row r="61" ht="15.75" customHeight="1">
      <c r="AH61" s="1"/>
      <c r="AI61" s="1"/>
      <c r="AJ61" s="1"/>
    </row>
    <row r="62" ht="15.75" customHeight="1">
      <c r="AH62" s="1"/>
      <c r="AI62" s="1"/>
      <c r="AJ62" s="1"/>
    </row>
    <row r="63" ht="15.75" customHeight="1">
      <c r="AH63" s="1"/>
      <c r="AI63" s="1"/>
      <c r="AJ63" s="1"/>
    </row>
    <row r="64" ht="15.75" customHeight="1">
      <c r="AH64" s="1"/>
      <c r="AI64" s="1"/>
      <c r="AJ64" s="1"/>
    </row>
    <row r="65" ht="15.75" customHeight="1">
      <c r="AH65" s="1"/>
      <c r="AI65" s="1"/>
      <c r="AJ65" s="1"/>
    </row>
    <row r="66" ht="15.75" customHeight="1">
      <c r="AH66" s="1"/>
      <c r="AI66" s="1"/>
      <c r="AJ66" s="1"/>
    </row>
    <row r="67" ht="15.75" customHeight="1">
      <c r="AH67" s="1"/>
      <c r="AI67" s="1"/>
      <c r="AJ67" s="1"/>
    </row>
    <row r="68" ht="15.75" customHeight="1">
      <c r="AH68" s="1"/>
      <c r="AI68" s="1"/>
      <c r="AJ68" s="1"/>
    </row>
    <row r="69" ht="15.75" customHeight="1">
      <c r="AH69" s="1"/>
      <c r="AI69" s="1"/>
      <c r="AJ69" s="1"/>
    </row>
    <row r="70" ht="15.75" customHeight="1">
      <c r="AH70" s="1"/>
      <c r="AI70" s="1"/>
      <c r="AJ70" s="1"/>
    </row>
    <row r="71" ht="15.75" customHeight="1">
      <c r="AH71" s="1"/>
      <c r="AI71" s="1"/>
      <c r="AJ71" s="1"/>
    </row>
    <row r="72" ht="15.75" customHeight="1">
      <c r="AH72" s="1"/>
      <c r="AI72" s="1"/>
      <c r="AJ72" s="1"/>
    </row>
    <row r="73" ht="15.75" customHeight="1">
      <c r="AH73" s="1"/>
      <c r="AI73" s="1"/>
      <c r="AJ73" s="1"/>
    </row>
    <row r="74" ht="15.75" customHeight="1">
      <c r="AH74" s="1"/>
      <c r="AI74" s="1"/>
      <c r="AJ74" s="1"/>
    </row>
    <row r="75" ht="15.75" customHeight="1">
      <c r="AH75" s="1"/>
      <c r="AI75" s="1"/>
      <c r="AJ75" s="1"/>
    </row>
    <row r="76" ht="15.75" customHeight="1">
      <c r="AH76" s="1"/>
      <c r="AI76" s="1"/>
      <c r="AJ76" s="1"/>
    </row>
    <row r="77" ht="15.75" customHeight="1">
      <c r="AH77" s="1"/>
      <c r="AI77" s="1"/>
      <c r="AJ77" s="1"/>
    </row>
    <row r="78" ht="15.75" customHeight="1">
      <c r="AH78" s="1"/>
      <c r="AI78" s="1"/>
      <c r="AJ78" s="1"/>
    </row>
    <row r="79" ht="15.75" customHeight="1">
      <c r="AH79" s="1"/>
      <c r="AI79" s="1"/>
      <c r="AJ79" s="1"/>
    </row>
    <row r="80" ht="15.75" customHeight="1">
      <c r="AH80" s="1"/>
      <c r="AI80" s="1"/>
      <c r="AJ80" s="1"/>
    </row>
    <row r="81" ht="15.75" customHeight="1">
      <c r="AH81" s="1"/>
      <c r="AI81" s="1"/>
      <c r="AJ81" s="1"/>
    </row>
    <row r="82" ht="15.75" customHeight="1">
      <c r="AH82" s="1"/>
      <c r="AI82" s="1"/>
      <c r="AJ82" s="1"/>
    </row>
    <row r="83" ht="15.75" customHeight="1">
      <c r="AH83" s="1"/>
      <c r="AI83" s="1"/>
      <c r="AJ83" s="1"/>
    </row>
    <row r="84" ht="15.75" customHeight="1">
      <c r="AH84" s="1"/>
      <c r="AI84" s="1"/>
      <c r="AJ84" s="1"/>
    </row>
    <row r="85" ht="15.75" customHeight="1">
      <c r="AH85" s="1"/>
      <c r="AI85" s="1"/>
      <c r="AJ85" s="1"/>
    </row>
    <row r="86" ht="15.75" customHeight="1">
      <c r="AH86" s="1"/>
      <c r="AI86" s="1"/>
      <c r="AJ86" s="1"/>
    </row>
    <row r="87" ht="15.75" customHeight="1">
      <c r="AH87" s="1"/>
      <c r="AI87" s="1"/>
      <c r="AJ87" s="1"/>
    </row>
    <row r="88" ht="15.75" customHeight="1">
      <c r="AH88" s="1"/>
      <c r="AI88" s="1"/>
      <c r="AJ88" s="1"/>
    </row>
    <row r="89" ht="15.75" customHeight="1">
      <c r="AH89" s="1"/>
      <c r="AI89" s="1"/>
      <c r="AJ89" s="1"/>
    </row>
    <row r="90" ht="15.75" customHeight="1">
      <c r="AH90" s="1"/>
      <c r="AI90" s="1"/>
      <c r="AJ90" s="1"/>
    </row>
    <row r="91" ht="15.75" customHeight="1">
      <c r="AH91" s="1"/>
      <c r="AI91" s="1"/>
      <c r="AJ91" s="1"/>
    </row>
    <row r="92" ht="15.75" customHeight="1">
      <c r="AH92" s="1"/>
      <c r="AI92" s="1"/>
      <c r="AJ92" s="1"/>
    </row>
    <row r="93" ht="15.75" customHeight="1">
      <c r="AH93" s="1"/>
      <c r="AI93" s="1"/>
      <c r="AJ93" s="1"/>
    </row>
    <row r="94" ht="15.75" customHeight="1">
      <c r="AH94" s="1"/>
      <c r="AI94" s="1"/>
      <c r="AJ94" s="1"/>
    </row>
    <row r="95" ht="15.75" customHeight="1">
      <c r="AH95" s="1"/>
      <c r="AI95" s="1"/>
      <c r="AJ95" s="1"/>
    </row>
    <row r="96" ht="15.75" customHeight="1">
      <c r="AH96" s="1"/>
      <c r="AI96" s="1"/>
      <c r="AJ96" s="1"/>
    </row>
    <row r="97" ht="15.75" customHeight="1">
      <c r="AH97" s="1"/>
      <c r="AI97" s="1"/>
      <c r="AJ97" s="1"/>
    </row>
    <row r="98" ht="15.75" customHeight="1">
      <c r="AH98" s="1"/>
      <c r="AI98" s="1"/>
      <c r="AJ98" s="1"/>
    </row>
    <row r="99" ht="15.75" customHeight="1">
      <c r="AH99" s="1"/>
      <c r="AI99" s="1"/>
      <c r="AJ99" s="1"/>
    </row>
    <row r="100" ht="15.75" customHeight="1">
      <c r="AH100" s="1"/>
      <c r="AI100" s="1"/>
      <c r="AJ100" s="1"/>
    </row>
    <row r="101" ht="15.75" customHeight="1">
      <c r="AH101" s="1"/>
      <c r="AI101" s="1"/>
      <c r="AJ101" s="1"/>
    </row>
    <row r="102" ht="15.75" customHeight="1">
      <c r="AH102" s="1"/>
      <c r="AI102" s="1"/>
      <c r="AJ102" s="1"/>
    </row>
    <row r="103" ht="15.75" customHeight="1">
      <c r="AH103" s="1"/>
      <c r="AI103" s="1"/>
      <c r="AJ103" s="1"/>
    </row>
    <row r="104" ht="15.75" customHeight="1">
      <c r="AH104" s="1"/>
      <c r="AI104" s="1"/>
      <c r="AJ104" s="1"/>
    </row>
    <row r="105" ht="15.75" customHeight="1">
      <c r="AH105" s="1"/>
      <c r="AI105" s="1"/>
      <c r="AJ105" s="1"/>
    </row>
    <row r="106" ht="15.75" customHeight="1">
      <c r="AH106" s="1"/>
      <c r="AI106" s="1"/>
      <c r="AJ106" s="1"/>
    </row>
    <row r="107" ht="15.75" customHeight="1">
      <c r="AH107" s="1"/>
      <c r="AI107" s="1"/>
      <c r="AJ107" s="1"/>
    </row>
    <row r="108" ht="15.75" customHeight="1">
      <c r="AH108" s="1"/>
      <c r="AI108" s="1"/>
      <c r="AJ108" s="1"/>
    </row>
    <row r="109" ht="15.75" customHeight="1">
      <c r="AH109" s="1"/>
      <c r="AI109" s="1"/>
      <c r="AJ109" s="1"/>
    </row>
    <row r="110" ht="15.75" customHeight="1">
      <c r="AH110" s="1"/>
      <c r="AI110" s="1"/>
      <c r="AJ110" s="1"/>
    </row>
    <row r="111" ht="15.75" customHeight="1">
      <c r="AH111" s="1"/>
      <c r="AI111" s="1"/>
      <c r="AJ111" s="1"/>
    </row>
    <row r="112" ht="15.75" customHeight="1">
      <c r="AH112" s="1"/>
      <c r="AI112" s="1"/>
      <c r="AJ112" s="1"/>
    </row>
    <row r="113" ht="15.75" customHeight="1">
      <c r="AH113" s="1"/>
      <c r="AI113" s="1"/>
      <c r="AJ113" s="1"/>
    </row>
    <row r="114" ht="15.75" customHeight="1">
      <c r="AH114" s="1"/>
      <c r="AI114" s="1"/>
      <c r="AJ114" s="1"/>
    </row>
    <row r="115" ht="15.75" customHeight="1">
      <c r="AH115" s="1"/>
      <c r="AI115" s="1"/>
      <c r="AJ115" s="1"/>
    </row>
    <row r="116" ht="15.75" customHeight="1">
      <c r="AH116" s="1"/>
      <c r="AI116" s="1"/>
      <c r="AJ116" s="1"/>
    </row>
    <row r="117" ht="15.75" customHeight="1">
      <c r="AH117" s="1"/>
      <c r="AI117" s="1"/>
      <c r="AJ117" s="1"/>
    </row>
    <row r="118" ht="15.75" customHeight="1">
      <c r="AH118" s="1"/>
      <c r="AI118" s="1"/>
      <c r="AJ118" s="1"/>
    </row>
    <row r="119" ht="15.75" customHeight="1">
      <c r="AH119" s="1"/>
      <c r="AI119" s="1"/>
      <c r="AJ119" s="1"/>
    </row>
    <row r="120" ht="15.75" customHeight="1">
      <c r="AH120" s="1"/>
      <c r="AI120" s="1"/>
      <c r="AJ120" s="1"/>
    </row>
    <row r="121" ht="15.75" customHeight="1">
      <c r="AH121" s="1"/>
      <c r="AI121" s="1"/>
      <c r="AJ121" s="1"/>
    </row>
    <row r="122" ht="15.75" customHeight="1">
      <c r="AH122" s="1"/>
      <c r="AI122" s="1"/>
      <c r="AJ122" s="1"/>
    </row>
    <row r="123" ht="15.75" customHeight="1">
      <c r="AH123" s="1"/>
      <c r="AI123" s="1"/>
      <c r="AJ123" s="1"/>
    </row>
    <row r="124" ht="15.75" customHeight="1">
      <c r="AH124" s="1"/>
      <c r="AI124" s="1"/>
      <c r="AJ124" s="1"/>
    </row>
    <row r="125" ht="15.75" customHeight="1">
      <c r="AH125" s="1"/>
      <c r="AI125" s="1"/>
      <c r="AJ125" s="1"/>
    </row>
    <row r="126" ht="15.75" customHeight="1">
      <c r="AH126" s="1"/>
      <c r="AI126" s="1"/>
      <c r="AJ126" s="1"/>
    </row>
    <row r="127" ht="15.75" customHeight="1">
      <c r="AH127" s="1"/>
      <c r="AI127" s="1"/>
      <c r="AJ127" s="1"/>
    </row>
    <row r="128" ht="15.75" customHeight="1">
      <c r="AH128" s="1"/>
      <c r="AI128" s="1"/>
      <c r="AJ128" s="1"/>
    </row>
    <row r="129" ht="15.75" customHeight="1">
      <c r="AH129" s="1"/>
      <c r="AI129" s="1"/>
      <c r="AJ129" s="1"/>
    </row>
    <row r="130" ht="15.75" customHeight="1">
      <c r="AH130" s="1"/>
      <c r="AI130" s="1"/>
      <c r="AJ130" s="1"/>
    </row>
    <row r="131" ht="15.75" customHeight="1">
      <c r="AH131" s="1"/>
      <c r="AI131" s="1"/>
      <c r="AJ131" s="1"/>
    </row>
    <row r="132" ht="15.75" customHeight="1">
      <c r="AH132" s="1"/>
      <c r="AI132" s="1"/>
      <c r="AJ132" s="1"/>
    </row>
    <row r="133" ht="15.75" customHeight="1">
      <c r="AH133" s="1"/>
      <c r="AI133" s="1"/>
      <c r="AJ133" s="1"/>
    </row>
    <row r="134" ht="15.75" customHeight="1">
      <c r="AH134" s="1"/>
      <c r="AI134" s="1"/>
      <c r="AJ134" s="1"/>
    </row>
    <row r="135" ht="15.75" customHeight="1">
      <c r="AH135" s="1"/>
      <c r="AI135" s="1"/>
      <c r="AJ135" s="1"/>
    </row>
    <row r="136" ht="15.75" customHeight="1">
      <c r="AH136" s="1"/>
      <c r="AI136" s="1"/>
      <c r="AJ136" s="1"/>
    </row>
    <row r="137" ht="15.75" customHeight="1">
      <c r="AH137" s="1"/>
      <c r="AI137" s="1"/>
      <c r="AJ137" s="1"/>
    </row>
    <row r="138" ht="15.75" customHeight="1">
      <c r="AH138" s="1"/>
      <c r="AI138" s="1"/>
      <c r="AJ138" s="1"/>
    </row>
    <row r="139" ht="15.75" customHeight="1">
      <c r="AH139" s="1"/>
      <c r="AI139" s="1"/>
      <c r="AJ139" s="1"/>
    </row>
    <row r="140" ht="15.75" customHeight="1">
      <c r="AH140" s="1"/>
      <c r="AI140" s="1"/>
      <c r="AJ140" s="1"/>
    </row>
    <row r="141" ht="15.75" customHeight="1">
      <c r="AH141" s="1"/>
      <c r="AI141" s="1"/>
      <c r="AJ141" s="1"/>
    </row>
    <row r="142" ht="15.75" customHeight="1">
      <c r="AH142" s="1"/>
      <c r="AI142" s="1"/>
      <c r="AJ142" s="1"/>
    </row>
    <row r="143" ht="15.75" customHeight="1">
      <c r="AH143" s="1"/>
      <c r="AI143" s="1"/>
      <c r="AJ143" s="1"/>
    </row>
    <row r="144" ht="15.75" customHeight="1">
      <c r="AH144" s="1"/>
      <c r="AI144" s="1"/>
      <c r="AJ144" s="1"/>
    </row>
    <row r="145" ht="15.75" customHeight="1">
      <c r="AH145" s="1"/>
      <c r="AI145" s="1"/>
      <c r="AJ145" s="1"/>
    </row>
    <row r="146" ht="15.75" customHeight="1">
      <c r="AH146" s="1"/>
      <c r="AI146" s="1"/>
      <c r="AJ146" s="1"/>
    </row>
    <row r="147" ht="15.75" customHeight="1">
      <c r="AH147" s="1"/>
      <c r="AI147" s="1"/>
      <c r="AJ147" s="1"/>
    </row>
    <row r="148" ht="15.75" customHeight="1">
      <c r="AH148" s="1"/>
      <c r="AI148" s="1"/>
      <c r="AJ148" s="1"/>
    </row>
    <row r="149" ht="15.75" customHeight="1">
      <c r="AH149" s="1"/>
      <c r="AI149" s="1"/>
      <c r="AJ149" s="1"/>
    </row>
    <row r="150" ht="15.75" customHeight="1">
      <c r="AH150" s="1"/>
      <c r="AI150" s="1"/>
      <c r="AJ150" s="1"/>
    </row>
    <row r="151" ht="15.75" customHeight="1">
      <c r="AH151" s="1"/>
      <c r="AI151" s="1"/>
      <c r="AJ151" s="1"/>
    </row>
    <row r="152" ht="15.75" customHeight="1">
      <c r="AH152" s="1"/>
      <c r="AI152" s="1"/>
      <c r="AJ152" s="1"/>
    </row>
    <row r="153" ht="15.75" customHeight="1">
      <c r="AH153" s="1"/>
      <c r="AI153" s="1"/>
      <c r="AJ153" s="1"/>
    </row>
    <row r="154" ht="15.75" customHeight="1">
      <c r="AH154" s="1"/>
      <c r="AI154" s="1"/>
      <c r="AJ154" s="1"/>
    </row>
    <row r="155" ht="15.75" customHeight="1">
      <c r="AH155" s="1"/>
      <c r="AI155" s="1"/>
      <c r="AJ155" s="1"/>
    </row>
    <row r="156" ht="15.75" customHeight="1">
      <c r="AH156" s="1"/>
      <c r="AI156" s="1"/>
      <c r="AJ156" s="1"/>
    </row>
    <row r="157" ht="15.75" customHeight="1">
      <c r="AH157" s="1"/>
      <c r="AI157" s="1"/>
      <c r="AJ157" s="1"/>
    </row>
    <row r="158" ht="15.75" customHeight="1">
      <c r="AH158" s="1"/>
      <c r="AI158" s="1"/>
      <c r="AJ158" s="1"/>
    </row>
    <row r="159" ht="15.75" customHeight="1">
      <c r="AH159" s="1"/>
      <c r="AI159" s="1"/>
      <c r="AJ159" s="1"/>
    </row>
    <row r="160" ht="15.75" customHeight="1">
      <c r="AH160" s="1"/>
      <c r="AI160" s="1"/>
      <c r="AJ160" s="1"/>
    </row>
    <row r="161" ht="15.75" customHeight="1">
      <c r="AH161" s="1"/>
      <c r="AI161" s="1"/>
      <c r="AJ161" s="1"/>
    </row>
    <row r="162" ht="15.75" customHeight="1">
      <c r="AH162" s="1"/>
      <c r="AI162" s="1"/>
      <c r="AJ162" s="1"/>
    </row>
    <row r="163" ht="15.75" customHeight="1">
      <c r="AH163" s="1"/>
      <c r="AI163" s="1"/>
      <c r="AJ163" s="1"/>
    </row>
    <row r="164" ht="15.75" customHeight="1">
      <c r="AH164" s="1"/>
      <c r="AI164" s="1"/>
      <c r="AJ164" s="1"/>
    </row>
    <row r="165" ht="15.75" customHeight="1">
      <c r="AH165" s="1"/>
      <c r="AI165" s="1"/>
      <c r="AJ165" s="1"/>
    </row>
    <row r="166" ht="15.75" customHeight="1">
      <c r="AH166" s="1"/>
      <c r="AI166" s="1"/>
      <c r="AJ166" s="1"/>
    </row>
    <row r="167" ht="15.75" customHeight="1">
      <c r="AH167" s="1"/>
      <c r="AI167" s="1"/>
      <c r="AJ167" s="1"/>
    </row>
    <row r="168" ht="15.75" customHeight="1">
      <c r="AH168" s="1"/>
      <c r="AI168" s="1"/>
      <c r="AJ168" s="1"/>
    </row>
    <row r="169" ht="15.75" customHeight="1">
      <c r="AH169" s="1"/>
      <c r="AI169" s="1"/>
      <c r="AJ169" s="1"/>
    </row>
    <row r="170" ht="15.75" customHeight="1">
      <c r="AH170" s="1"/>
      <c r="AI170" s="1"/>
      <c r="AJ170" s="1"/>
    </row>
    <row r="171" ht="15.75" customHeight="1">
      <c r="AH171" s="1"/>
      <c r="AI171" s="1"/>
      <c r="AJ171" s="1"/>
    </row>
    <row r="172" ht="15.75" customHeight="1">
      <c r="AH172" s="1"/>
      <c r="AI172" s="1"/>
      <c r="AJ172" s="1"/>
    </row>
    <row r="173" ht="15.75" customHeight="1">
      <c r="AH173" s="1"/>
      <c r="AI173" s="1"/>
      <c r="AJ173" s="1"/>
    </row>
    <row r="174" ht="15.75" customHeight="1">
      <c r="AH174" s="1"/>
      <c r="AI174" s="1"/>
      <c r="AJ174" s="1"/>
    </row>
    <row r="175" ht="15.75" customHeight="1">
      <c r="AH175" s="1"/>
      <c r="AI175" s="1"/>
      <c r="AJ175" s="1"/>
    </row>
    <row r="176" ht="15.75" customHeight="1">
      <c r="AH176" s="1"/>
      <c r="AI176" s="1"/>
      <c r="AJ176" s="1"/>
    </row>
    <row r="177" ht="15.75" customHeight="1">
      <c r="AH177" s="1"/>
      <c r="AI177" s="1"/>
      <c r="AJ177" s="1"/>
    </row>
    <row r="178" ht="15.75" customHeight="1">
      <c r="AH178" s="1"/>
      <c r="AI178" s="1"/>
      <c r="AJ178" s="1"/>
    </row>
    <row r="179" ht="15.75" customHeight="1">
      <c r="AH179" s="1"/>
      <c r="AI179" s="1"/>
      <c r="AJ179" s="1"/>
    </row>
    <row r="180" ht="15.75" customHeight="1">
      <c r="AH180" s="1"/>
      <c r="AI180" s="1"/>
      <c r="AJ180" s="1"/>
    </row>
    <row r="181" ht="15.75" customHeight="1">
      <c r="AH181" s="1"/>
      <c r="AI181" s="1"/>
      <c r="AJ181" s="1"/>
    </row>
    <row r="182" ht="15.75" customHeight="1">
      <c r="AH182" s="1"/>
      <c r="AI182" s="1"/>
      <c r="AJ182" s="1"/>
    </row>
    <row r="183" ht="15.75" customHeight="1">
      <c r="AH183" s="1"/>
      <c r="AI183" s="1"/>
      <c r="AJ183" s="1"/>
    </row>
    <row r="184" ht="15.75" customHeight="1">
      <c r="AH184" s="1"/>
      <c r="AI184" s="1"/>
      <c r="AJ184" s="1"/>
    </row>
    <row r="185" ht="15.75" customHeight="1">
      <c r="AH185" s="1"/>
      <c r="AI185" s="1"/>
      <c r="AJ185" s="1"/>
    </row>
    <row r="186" ht="15.75" customHeight="1">
      <c r="AH186" s="1"/>
      <c r="AI186" s="1"/>
      <c r="AJ186" s="1"/>
    </row>
    <row r="187" ht="15.75" customHeight="1">
      <c r="AH187" s="1"/>
      <c r="AI187" s="1"/>
      <c r="AJ187" s="1"/>
    </row>
    <row r="188" ht="15.75" customHeight="1">
      <c r="AH188" s="1"/>
      <c r="AI188" s="1"/>
      <c r="AJ188" s="1"/>
    </row>
    <row r="189" ht="15.75" customHeight="1">
      <c r="AH189" s="1"/>
      <c r="AI189" s="1"/>
      <c r="AJ189" s="1"/>
    </row>
    <row r="190" ht="15.75" customHeight="1">
      <c r="AH190" s="1"/>
      <c r="AI190" s="1"/>
      <c r="AJ190" s="1"/>
    </row>
    <row r="191" ht="15.75" customHeight="1">
      <c r="AH191" s="1"/>
      <c r="AI191" s="1"/>
      <c r="AJ191" s="1"/>
    </row>
    <row r="192" ht="15.75" customHeight="1">
      <c r="AH192" s="1"/>
      <c r="AI192" s="1"/>
      <c r="AJ192" s="1"/>
    </row>
    <row r="193" ht="15.75" customHeight="1">
      <c r="AH193" s="1"/>
      <c r="AI193" s="1"/>
      <c r="AJ193" s="1"/>
    </row>
    <row r="194" ht="15.75" customHeight="1">
      <c r="AH194" s="1"/>
      <c r="AI194" s="1"/>
      <c r="AJ194" s="1"/>
    </row>
    <row r="195" ht="15.75" customHeight="1">
      <c r="AH195" s="1"/>
      <c r="AI195" s="1"/>
      <c r="AJ195" s="1"/>
    </row>
    <row r="196" ht="15.75" customHeight="1">
      <c r="AH196" s="1"/>
      <c r="AI196" s="1"/>
      <c r="AJ196" s="1"/>
    </row>
    <row r="197" ht="15.75" customHeight="1">
      <c r="AH197" s="1"/>
      <c r="AI197" s="1"/>
      <c r="AJ197" s="1"/>
    </row>
    <row r="198" ht="15.75" customHeight="1">
      <c r="AH198" s="1"/>
      <c r="AI198" s="1"/>
      <c r="AJ198" s="1"/>
    </row>
    <row r="199" ht="15.75" customHeight="1">
      <c r="AH199" s="1"/>
      <c r="AI199" s="1"/>
      <c r="AJ199" s="1"/>
    </row>
    <row r="200" ht="15.75" customHeight="1">
      <c r="AH200" s="1"/>
      <c r="AI200" s="1"/>
      <c r="AJ200" s="1"/>
    </row>
    <row r="201" ht="15.75" customHeight="1">
      <c r="AH201" s="1"/>
      <c r="AI201" s="1"/>
      <c r="AJ201" s="1"/>
    </row>
    <row r="202" ht="15.75" customHeight="1">
      <c r="AH202" s="1"/>
      <c r="AI202" s="1"/>
      <c r="AJ202" s="1"/>
    </row>
    <row r="203" ht="15.75" customHeight="1">
      <c r="AH203" s="1"/>
      <c r="AI203" s="1"/>
      <c r="AJ203" s="1"/>
    </row>
    <row r="204" ht="15.75" customHeight="1">
      <c r="AH204" s="1"/>
      <c r="AI204" s="1"/>
      <c r="AJ204" s="1"/>
    </row>
    <row r="205" ht="15.75" customHeight="1">
      <c r="AH205" s="1"/>
      <c r="AI205" s="1"/>
      <c r="AJ205" s="1"/>
    </row>
    <row r="206" ht="15.75" customHeight="1">
      <c r="AH206" s="1"/>
      <c r="AI206" s="1"/>
      <c r="AJ206" s="1"/>
    </row>
    <row r="207" ht="15.75" customHeight="1">
      <c r="AH207" s="1"/>
      <c r="AI207" s="1"/>
      <c r="AJ207" s="1"/>
    </row>
    <row r="208" ht="15.75" customHeight="1">
      <c r="AH208" s="1"/>
      <c r="AI208" s="1"/>
      <c r="AJ208" s="1"/>
    </row>
    <row r="209" ht="15.75" customHeight="1">
      <c r="AH209" s="1"/>
      <c r="AI209" s="1"/>
      <c r="AJ209" s="1"/>
    </row>
    <row r="210" ht="15.75" customHeight="1">
      <c r="AH210" s="1"/>
      <c r="AI210" s="1"/>
      <c r="AJ210" s="1"/>
    </row>
    <row r="211" ht="15.75" customHeight="1">
      <c r="AH211" s="1"/>
      <c r="AI211" s="1"/>
      <c r="AJ211" s="1"/>
    </row>
    <row r="212" ht="15.75" customHeight="1">
      <c r="AH212" s="1"/>
      <c r="AI212" s="1"/>
      <c r="AJ212" s="1"/>
    </row>
    <row r="213" ht="15.75" customHeight="1">
      <c r="AH213" s="1"/>
      <c r="AI213" s="1"/>
      <c r="AJ213" s="1"/>
    </row>
    <row r="214" ht="15.75" customHeight="1">
      <c r="AH214" s="1"/>
      <c r="AI214" s="1"/>
      <c r="AJ214" s="1"/>
    </row>
    <row r="215" ht="15.75" customHeight="1">
      <c r="AH215" s="1"/>
      <c r="AI215" s="1"/>
      <c r="AJ215" s="1"/>
    </row>
    <row r="216" ht="15.75" customHeight="1">
      <c r="AH216" s="1"/>
      <c r="AI216" s="1"/>
      <c r="AJ216" s="1"/>
    </row>
    <row r="217" ht="15.75" customHeight="1">
      <c r="AH217" s="1"/>
      <c r="AI217" s="1"/>
      <c r="AJ217" s="1"/>
    </row>
    <row r="218" ht="15.75" customHeight="1">
      <c r="AH218" s="1"/>
      <c r="AI218" s="1"/>
      <c r="AJ218" s="1"/>
    </row>
    <row r="219" ht="15.75" customHeight="1">
      <c r="AH219" s="1"/>
      <c r="AI219" s="1"/>
      <c r="AJ219" s="1"/>
    </row>
    <row r="220" ht="15.75" customHeight="1">
      <c r="AH220" s="1"/>
      <c r="AI220" s="1"/>
      <c r="AJ220" s="1"/>
    </row>
    <row r="221" ht="15.75" customHeight="1">
      <c r="AH221" s="1"/>
      <c r="AI221" s="1"/>
      <c r="AJ221" s="1"/>
    </row>
    <row r="222" ht="15.75" customHeight="1">
      <c r="AH222" s="1"/>
      <c r="AI222" s="1"/>
      <c r="AJ222" s="1"/>
    </row>
    <row r="223" ht="15.75" customHeight="1">
      <c r="AH223" s="1"/>
      <c r="AI223" s="1"/>
      <c r="AJ223" s="1"/>
    </row>
    <row r="224" ht="15.75" customHeight="1">
      <c r="AH224" s="1"/>
      <c r="AI224" s="1"/>
      <c r="AJ224" s="1"/>
    </row>
    <row r="225" ht="15.75" customHeight="1">
      <c r="AH225" s="1"/>
      <c r="AI225" s="1"/>
      <c r="AJ225" s="1"/>
    </row>
    <row r="226" ht="15.75" customHeight="1">
      <c r="AH226" s="1"/>
      <c r="AI226" s="1"/>
      <c r="AJ226" s="1"/>
    </row>
    <row r="227" ht="15.75" customHeight="1">
      <c r="AH227" s="1"/>
      <c r="AI227" s="1"/>
      <c r="AJ227" s="1"/>
    </row>
    <row r="228" ht="15.75" customHeight="1">
      <c r="AH228" s="1"/>
      <c r="AI228" s="1"/>
      <c r="AJ228" s="1"/>
    </row>
    <row r="229" ht="15.75" customHeight="1">
      <c r="AH229" s="1"/>
      <c r="AI229" s="1"/>
      <c r="AJ229" s="1"/>
    </row>
    <row r="230" ht="15.75" customHeight="1">
      <c r="AH230" s="1"/>
      <c r="AI230" s="1"/>
      <c r="AJ230" s="1"/>
    </row>
    <row r="231" ht="15.75" customHeight="1">
      <c r="AH231" s="1"/>
      <c r="AI231" s="1"/>
      <c r="AJ231" s="1"/>
    </row>
    <row r="232" ht="15.75" customHeight="1">
      <c r="AH232" s="1"/>
      <c r="AI232" s="1"/>
      <c r="AJ232" s="1"/>
    </row>
    <row r="233" ht="15.75" customHeight="1">
      <c r="AH233" s="1"/>
      <c r="AI233" s="1"/>
      <c r="AJ233" s="1"/>
    </row>
    <row r="234" ht="15.75" customHeight="1">
      <c r="AH234" s="1"/>
      <c r="AI234" s="1"/>
      <c r="AJ234" s="1"/>
    </row>
    <row r="235" ht="15.75" customHeight="1">
      <c r="AH235" s="1"/>
      <c r="AI235" s="1"/>
      <c r="AJ235" s="1"/>
    </row>
    <row r="236" ht="15.75" customHeight="1">
      <c r="AH236" s="1"/>
      <c r="AI236" s="1"/>
      <c r="AJ236" s="1"/>
    </row>
    <row r="237" ht="15.75" customHeight="1">
      <c r="AH237" s="1"/>
      <c r="AI237" s="1"/>
      <c r="AJ237" s="1"/>
    </row>
    <row r="238" ht="15.75" customHeight="1">
      <c r="AH238" s="1"/>
      <c r="AI238" s="1"/>
      <c r="AJ238" s="1"/>
    </row>
    <row r="239" ht="15.75" customHeight="1">
      <c r="AH239" s="1"/>
      <c r="AI239" s="1"/>
      <c r="AJ239" s="1"/>
    </row>
    <row r="240" ht="15.75" customHeight="1">
      <c r="AH240" s="1"/>
      <c r="AI240" s="1"/>
      <c r="AJ240" s="1"/>
    </row>
    <row r="241" ht="15.75" customHeight="1">
      <c r="AH241" s="1"/>
      <c r="AI241" s="1"/>
      <c r="AJ241" s="1"/>
    </row>
    <row r="242" ht="15.75" customHeight="1">
      <c r="AH242" s="1"/>
      <c r="AI242" s="1"/>
      <c r="AJ242" s="1"/>
    </row>
    <row r="243" ht="15.75" customHeight="1">
      <c r="AH243" s="1"/>
      <c r="AI243" s="1"/>
      <c r="AJ243" s="1"/>
    </row>
    <row r="244" ht="15.75" customHeight="1">
      <c r="AH244" s="1"/>
      <c r="AI244" s="1"/>
      <c r="AJ244" s="1"/>
    </row>
    <row r="245" ht="15.75" customHeight="1">
      <c r="AH245" s="1"/>
      <c r="AI245" s="1"/>
      <c r="AJ245" s="1"/>
    </row>
    <row r="246" ht="15.75" customHeight="1">
      <c r="AH246" s="1"/>
      <c r="AI246" s="1"/>
      <c r="AJ246" s="1"/>
    </row>
    <row r="247" ht="15.75" customHeight="1">
      <c r="AH247" s="1"/>
      <c r="AI247" s="1"/>
      <c r="AJ247" s="1"/>
    </row>
    <row r="248" ht="15.75" customHeight="1">
      <c r="AH248" s="1"/>
      <c r="AI248" s="1"/>
      <c r="AJ248" s="1"/>
    </row>
    <row r="249" ht="15.75" customHeight="1">
      <c r="AH249" s="1"/>
      <c r="AI249" s="1"/>
      <c r="AJ249" s="1"/>
    </row>
    <row r="250" ht="15.75" customHeight="1">
      <c r="AH250" s="1"/>
      <c r="AI250" s="1"/>
      <c r="AJ250" s="1"/>
    </row>
    <row r="251" ht="15.75" customHeight="1">
      <c r="AH251" s="1"/>
      <c r="AI251" s="1"/>
      <c r="AJ251" s="1"/>
    </row>
    <row r="252" ht="15.75" customHeight="1">
      <c r="AH252" s="1"/>
      <c r="AI252" s="1"/>
      <c r="AJ252" s="1"/>
    </row>
    <row r="253" ht="15.75" customHeight="1">
      <c r="AH253" s="1"/>
      <c r="AI253" s="1"/>
      <c r="AJ253" s="1"/>
    </row>
    <row r="254" ht="15.75" customHeight="1">
      <c r="AH254" s="1"/>
      <c r="AI254" s="1"/>
      <c r="AJ254" s="1"/>
    </row>
    <row r="255" ht="15.75" customHeight="1">
      <c r="AH255" s="1"/>
      <c r="AI255" s="1"/>
      <c r="AJ255" s="1"/>
    </row>
  </sheetData>
  <mergeCells count="39">
    <mergeCell ref="B23:C23"/>
    <mergeCell ref="B24:C24"/>
    <mergeCell ref="B20:D20"/>
    <mergeCell ref="B21:C21"/>
    <mergeCell ref="B25:C25"/>
    <mergeCell ref="B3:D3"/>
    <mergeCell ref="E3:F3"/>
    <mergeCell ref="G3:H3"/>
    <mergeCell ref="I3:J3"/>
    <mergeCell ref="K3:L3"/>
    <mergeCell ref="B26:C26"/>
    <mergeCell ref="B22:C22"/>
    <mergeCell ref="B46:C46"/>
    <mergeCell ref="B47:C47"/>
    <mergeCell ref="B37:D37"/>
    <mergeCell ref="B39:C39"/>
    <mergeCell ref="B48:C48"/>
    <mergeCell ref="B49:C49"/>
    <mergeCell ref="B50:C50"/>
    <mergeCell ref="B51:C51"/>
    <mergeCell ref="B42:C42"/>
    <mergeCell ref="B54:D54"/>
    <mergeCell ref="B55:C55"/>
    <mergeCell ref="B44:C44"/>
    <mergeCell ref="B40:C40"/>
    <mergeCell ref="B41:C41"/>
    <mergeCell ref="B43:C43"/>
    <mergeCell ref="B45:C45"/>
    <mergeCell ref="B31:C31"/>
    <mergeCell ref="B32:C32"/>
    <mergeCell ref="B33:C33"/>
    <mergeCell ref="B38:C38"/>
    <mergeCell ref="B34:C34"/>
    <mergeCell ref="M3:N3"/>
    <mergeCell ref="O3:P3"/>
    <mergeCell ref="B30:C30"/>
    <mergeCell ref="B29:C29"/>
    <mergeCell ref="B27:C27"/>
    <mergeCell ref="B28:C2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29.43"/>
    <col customWidth="1" min="4" max="4" width="16.57"/>
    <col customWidth="1" min="5" max="5" width="13.0"/>
    <col customWidth="1" min="6" max="6" width="16.0"/>
    <col customWidth="1" min="7" max="7" width="19.57"/>
    <col customWidth="1" min="8" max="8" width="16.43"/>
    <col customWidth="1" min="9" max="9" width="10.71"/>
    <col customWidth="1" min="10" max="10" width="31.71"/>
    <col customWidth="1" min="11" max="11" width="25.57"/>
    <col customWidth="1" min="12" max="12" width="17.29"/>
    <col customWidth="1" min="13" max="13" width="15.29"/>
    <col customWidth="1" min="14" max="14" width="15.0"/>
    <col customWidth="1" min="15" max="15" width="21.43"/>
    <col customWidth="1" min="16" max="16" width="19.86"/>
    <col customWidth="1" min="17" max="19" width="10.71"/>
    <col customWidth="1" min="20" max="23" width="14.43"/>
    <col customWidth="1" min="24" max="24" width="34.86"/>
    <col customWidth="1" min="25" max="25" width="30.43"/>
  </cols>
  <sheetData>
    <row r="1" ht="14.25" customHeight="1">
      <c r="Q1" s="32"/>
      <c r="R1" s="32"/>
      <c r="S1" s="32"/>
      <c r="T1" s="32"/>
    </row>
    <row r="2" ht="14.25" customHeight="1">
      <c r="B2" s="33" t="s">
        <v>40</v>
      </c>
      <c r="J2" s="34" t="s">
        <v>41</v>
      </c>
      <c r="Q2" s="32"/>
      <c r="R2" s="35" t="s">
        <v>42</v>
      </c>
      <c r="Y2" s="36"/>
    </row>
    <row r="3" ht="14.25" customHeight="1">
      <c r="Q3" s="32"/>
      <c r="Y3" s="36"/>
    </row>
    <row r="4" ht="14.25" customHeight="1">
      <c r="B4" s="37" t="s">
        <v>43</v>
      </c>
      <c r="C4" s="3"/>
      <c r="D4" s="3"/>
      <c r="E4" s="3"/>
      <c r="F4" s="3"/>
      <c r="G4" s="4"/>
      <c r="H4" s="38">
        <v>2335900.0</v>
      </c>
      <c r="J4" s="37" t="s">
        <v>43</v>
      </c>
      <c r="K4" s="3"/>
      <c r="L4" s="3"/>
      <c r="M4" s="3"/>
      <c r="N4" s="3"/>
      <c r="O4" s="4"/>
      <c r="P4" s="38">
        <v>2335900.0</v>
      </c>
      <c r="Q4" s="32"/>
      <c r="R4" s="37" t="s">
        <v>44</v>
      </c>
      <c r="S4" s="3"/>
      <c r="T4" s="3"/>
      <c r="U4" s="3"/>
      <c r="V4" s="3"/>
      <c r="W4" s="4"/>
      <c r="X4" s="39" t="s">
        <v>45</v>
      </c>
      <c r="Y4" s="36"/>
    </row>
    <row r="5" ht="14.25" customHeight="1">
      <c r="B5" s="37" t="s">
        <v>46</v>
      </c>
      <c r="C5" s="3"/>
      <c r="D5" s="3"/>
      <c r="E5" s="3"/>
      <c r="F5" s="3"/>
      <c r="G5" s="4"/>
      <c r="H5" s="38">
        <v>1167950.0</v>
      </c>
      <c r="J5" s="37" t="s">
        <v>46</v>
      </c>
      <c r="K5" s="3"/>
      <c r="L5" s="3"/>
      <c r="M5" s="3"/>
      <c r="N5" s="3"/>
      <c r="O5" s="4"/>
      <c r="P5" s="38">
        <v>1167950.0</v>
      </c>
      <c r="Q5" s="40"/>
      <c r="R5" s="37" t="s">
        <v>47</v>
      </c>
      <c r="S5" s="3"/>
      <c r="T5" s="3"/>
      <c r="U5" s="3"/>
      <c r="V5" s="3"/>
      <c r="W5" s="4"/>
      <c r="X5" s="39">
        <v>21.0</v>
      </c>
      <c r="Y5" s="36"/>
    </row>
    <row r="6" ht="14.25" customHeight="1">
      <c r="B6" s="37" t="s">
        <v>48</v>
      </c>
      <c r="C6" s="3"/>
      <c r="D6" s="3"/>
      <c r="E6" s="3"/>
      <c r="F6" s="3"/>
      <c r="G6" s="4"/>
      <c r="H6" s="38" t="str">
        <f>H4-H5</f>
        <v>$1,167,950.00</v>
      </c>
      <c r="J6" s="37" t="s">
        <v>48</v>
      </c>
      <c r="K6" s="3"/>
      <c r="L6" s="3"/>
      <c r="M6" s="3"/>
      <c r="N6" s="3"/>
      <c r="O6" s="4"/>
      <c r="P6" s="38" t="str">
        <f>P4-P5</f>
        <v>$1,167,950.00</v>
      </c>
      <c r="Q6" s="32"/>
      <c r="R6" s="41" t="s">
        <v>49</v>
      </c>
      <c r="S6" s="3"/>
      <c r="T6" s="3"/>
      <c r="U6" s="3"/>
      <c r="V6" s="3"/>
      <c r="W6" s="4"/>
      <c r="X6" s="42">
        <v>2000.0</v>
      </c>
      <c r="Y6" s="43"/>
    </row>
    <row r="7" ht="14.25" customHeight="1">
      <c r="B7" s="37" t="s">
        <v>50</v>
      </c>
      <c r="C7" s="3"/>
      <c r="D7" s="3"/>
      <c r="E7" s="3"/>
      <c r="F7" s="3"/>
      <c r="G7" s="4"/>
      <c r="H7" s="38">
        <v>131755.38</v>
      </c>
      <c r="J7" s="37" t="s">
        <v>50</v>
      </c>
      <c r="K7" s="3"/>
      <c r="L7" s="3"/>
      <c r="M7" s="3"/>
      <c r="N7" s="3"/>
      <c r="O7" s="4"/>
      <c r="P7" s="38">
        <v>131755.38</v>
      </c>
      <c r="Q7" s="32"/>
      <c r="R7" s="41" t="s">
        <v>51</v>
      </c>
      <c r="S7" s="3"/>
      <c r="T7" s="3"/>
      <c r="U7" s="3"/>
      <c r="V7" s="3"/>
      <c r="W7" s="4"/>
      <c r="X7" s="39" t="s">
        <v>52</v>
      </c>
      <c r="Y7" s="36"/>
    </row>
    <row r="8" ht="14.25" customHeight="1">
      <c r="B8" s="37" t="s">
        <v>53</v>
      </c>
      <c r="C8" s="3"/>
      <c r="D8" s="3"/>
      <c r="E8" s="3"/>
      <c r="F8" s="3"/>
      <c r="G8" s="4"/>
      <c r="H8" s="38">
        <v>37691.46</v>
      </c>
      <c r="J8" s="37" t="s">
        <v>54</v>
      </c>
      <c r="K8" s="3"/>
      <c r="L8" s="3"/>
      <c r="M8" s="3"/>
      <c r="N8" s="3"/>
      <c r="O8" s="4"/>
      <c r="P8" s="44" t="str">
        <f>(P6+P7)*0.015</f>
        <v>  19,495.58 </v>
      </c>
      <c r="Q8" s="32"/>
      <c r="R8" s="41" t="s">
        <v>55</v>
      </c>
      <c r="S8" s="3"/>
      <c r="T8" s="3"/>
      <c r="U8" s="3"/>
      <c r="V8" s="3"/>
      <c r="W8" s="4"/>
      <c r="X8" s="39">
        <v>19.0</v>
      </c>
      <c r="Y8" s="36"/>
    </row>
    <row r="9" ht="14.25" customHeight="1">
      <c r="B9" s="37" t="s">
        <v>56</v>
      </c>
      <c r="C9" s="3"/>
      <c r="D9" s="3"/>
      <c r="E9" s="3"/>
      <c r="F9" s="3"/>
      <c r="G9" s="4"/>
      <c r="H9" s="38" t="str">
        <f>H6+H7+H8</f>
        <v>$1,337,396.84</v>
      </c>
      <c r="J9" s="37" t="s">
        <v>56</v>
      </c>
      <c r="K9" s="3"/>
      <c r="L9" s="3"/>
      <c r="M9" s="3"/>
      <c r="N9" s="3"/>
      <c r="O9" s="4"/>
      <c r="P9" s="38" t="str">
        <f>P6+P7+P8</f>
        <v>$1,319,200.96</v>
      </c>
      <c r="Q9" s="32"/>
      <c r="R9" s="41" t="s">
        <v>57</v>
      </c>
      <c r="S9" s="3"/>
      <c r="T9" s="3"/>
      <c r="U9" s="3"/>
      <c r="V9" s="3"/>
      <c r="W9" s="4"/>
      <c r="X9" s="39" t="s">
        <v>58</v>
      </c>
      <c r="Y9" s="36"/>
    </row>
    <row r="10" ht="14.25" customHeight="1">
      <c r="B10" s="37" t="s">
        <v>59</v>
      </c>
      <c r="C10" s="3"/>
      <c r="D10" s="3"/>
      <c r="E10" s="3"/>
      <c r="F10" s="3"/>
      <c r="G10" s="4"/>
      <c r="H10" s="45" t="str">
        <f>(H11*365)/30</f>
        <v>15.9079%</v>
      </c>
      <c r="J10" s="37" t="s">
        <v>59</v>
      </c>
      <c r="K10" s="3"/>
      <c r="L10" s="3"/>
      <c r="M10" s="3"/>
      <c r="N10" s="3"/>
      <c r="O10" s="4"/>
      <c r="P10" s="45" t="str">
        <f>(P11*365)/30</f>
        <v>19.1500%</v>
      </c>
      <c r="Q10" s="40"/>
      <c r="R10" s="46" t="s">
        <v>60</v>
      </c>
      <c r="S10" s="3"/>
      <c r="T10" s="3"/>
      <c r="U10" s="3"/>
      <c r="V10" s="3"/>
      <c r="W10" s="4"/>
      <c r="X10" s="47">
        <v>0.2</v>
      </c>
      <c r="Y10" s="48"/>
    </row>
    <row r="11" ht="14.25" customHeight="1">
      <c r="B11" s="37" t="s">
        <v>61</v>
      </c>
      <c r="C11" s="3"/>
      <c r="D11" s="3"/>
      <c r="E11" s="3"/>
      <c r="F11" s="3"/>
      <c r="G11" s="4"/>
      <c r="H11" s="49" t="str">
        <f>((0.1590794)/365)*30</f>
        <v>1.31%</v>
      </c>
      <c r="J11" s="37" t="s">
        <v>61</v>
      </c>
      <c r="K11" s="3"/>
      <c r="L11" s="3"/>
      <c r="M11" s="3"/>
      <c r="N11" s="3"/>
      <c r="O11" s="4"/>
      <c r="P11" s="49" t="str">
        <f>((0.1915)/365)*30</f>
        <v>1.57%</v>
      </c>
      <c r="Q11" s="50"/>
      <c r="R11" s="46" t="s">
        <v>62</v>
      </c>
      <c r="S11" s="3"/>
      <c r="T11" s="3"/>
      <c r="U11" s="3"/>
      <c r="V11" s="3"/>
      <c r="W11" s="4"/>
      <c r="X11" s="39" t="s">
        <v>63</v>
      </c>
      <c r="Y11" s="36"/>
    </row>
    <row r="12" ht="14.25" customHeight="1">
      <c r="B12" s="37" t="s">
        <v>64</v>
      </c>
      <c r="C12" s="3"/>
      <c r="D12" s="3"/>
      <c r="E12" s="3"/>
      <c r="F12" s="3"/>
      <c r="G12" s="4"/>
      <c r="H12" s="51">
        <v>60.0</v>
      </c>
      <c r="J12" s="37" t="s">
        <v>64</v>
      </c>
      <c r="K12" s="3"/>
      <c r="L12" s="3"/>
      <c r="M12" s="3"/>
      <c r="N12" s="3"/>
      <c r="O12" s="4"/>
      <c r="P12" s="51">
        <v>60.0</v>
      </c>
      <c r="Q12" s="52"/>
      <c r="R12" s="53" t="s">
        <v>65</v>
      </c>
      <c r="S12" s="3"/>
      <c r="T12" s="3"/>
      <c r="U12" s="3"/>
      <c r="V12" s="3"/>
      <c r="W12" s="4"/>
      <c r="X12" s="39" t="s">
        <v>66</v>
      </c>
      <c r="Y12" s="36"/>
    </row>
    <row r="13" ht="14.25" customHeight="1">
      <c r="B13" s="37" t="s">
        <v>67</v>
      </c>
      <c r="C13" s="3"/>
      <c r="D13" s="3"/>
      <c r="E13" s="3"/>
      <c r="F13" s="3"/>
      <c r="G13" s="4"/>
      <c r="H13" s="54" t="str">
        <f>PMT(H11,H12,H9)</f>
        <v>-$32,303.03</v>
      </c>
      <c r="J13" s="37" t="s">
        <v>67</v>
      </c>
      <c r="K13" s="3"/>
      <c r="L13" s="3"/>
      <c r="M13" s="3"/>
      <c r="N13" s="3"/>
      <c r="O13" s="4"/>
      <c r="P13" s="54" t="str">
        <f>PMT(P11,P12,P9)</f>
        <v>-$34,139.31</v>
      </c>
      <c r="Q13" s="55"/>
      <c r="R13" s="56" t="s">
        <v>68</v>
      </c>
      <c r="S13" s="3"/>
      <c r="T13" s="3"/>
      <c r="U13" s="3"/>
      <c r="V13" s="3"/>
      <c r="W13" s="4"/>
      <c r="X13" s="47">
        <v>1.0</v>
      </c>
      <c r="Y13" s="48"/>
    </row>
    <row r="14" ht="14.25" customHeight="1">
      <c r="X14" s="57"/>
      <c r="Y14" s="57"/>
    </row>
    <row r="15" ht="14.25" customHeight="1">
      <c r="X15" s="57"/>
      <c r="Y15" s="57"/>
    </row>
    <row r="16" ht="14.25" customHeight="1">
      <c r="B16" s="33" t="s">
        <v>69</v>
      </c>
      <c r="J16" s="34" t="s">
        <v>69</v>
      </c>
      <c r="R16" s="35" t="s">
        <v>69</v>
      </c>
      <c r="Y16" s="36"/>
    </row>
    <row r="17" ht="14.25" customHeight="1">
      <c r="Y17" s="36"/>
    </row>
    <row r="18" ht="34.5" customHeight="1">
      <c r="B18" s="58" t="s">
        <v>70</v>
      </c>
      <c r="C18" s="58" t="s">
        <v>71</v>
      </c>
      <c r="D18" s="59" t="s">
        <v>72</v>
      </c>
      <c r="E18" s="59" t="s">
        <v>73</v>
      </c>
      <c r="F18" s="59" t="s">
        <v>74</v>
      </c>
      <c r="G18" s="58" t="s">
        <v>75</v>
      </c>
      <c r="H18" s="58" t="s">
        <v>76</v>
      </c>
      <c r="J18" s="60" t="s">
        <v>70</v>
      </c>
      <c r="K18" s="60" t="s">
        <v>71</v>
      </c>
      <c r="L18" s="61" t="s">
        <v>72</v>
      </c>
      <c r="M18" s="61" t="s">
        <v>73</v>
      </c>
      <c r="N18" s="61" t="s">
        <v>74</v>
      </c>
      <c r="O18" s="60" t="s">
        <v>75</v>
      </c>
      <c r="P18" s="60" t="s">
        <v>76</v>
      </c>
      <c r="R18" s="62" t="s">
        <v>77</v>
      </c>
      <c r="S18" s="62" t="s">
        <v>47</v>
      </c>
      <c r="T18" s="62" t="s">
        <v>78</v>
      </c>
      <c r="U18" s="62" t="s">
        <v>79</v>
      </c>
      <c r="V18" s="62" t="s">
        <v>80</v>
      </c>
      <c r="W18" s="62" t="s">
        <v>81</v>
      </c>
      <c r="X18" s="62" t="s">
        <v>82</v>
      </c>
      <c r="Y18" s="63"/>
    </row>
    <row r="19" ht="14.25" customHeight="1">
      <c r="B19" s="64">
        <v>1.0</v>
      </c>
      <c r="C19" s="58" t="s">
        <v>83</v>
      </c>
      <c r="D19" s="65" t="str">
        <f>H9</f>
        <v>  1,337,396.84 </v>
      </c>
      <c r="E19" s="66" t="str">
        <f t="shared" ref="E19:E78" si="2">H19-F19</f>
        <v>$14,816.54</v>
      </c>
      <c r="F19" s="65" t="str">
        <f t="shared" ref="F19:F78" si="3">D19*$H$11</f>
        <v>  17,486.49 </v>
      </c>
      <c r="G19" s="66" t="str">
        <f>-H13</f>
        <v>$32,303.03</v>
      </c>
      <c r="H19" s="66" t="str">
        <f>-H13</f>
        <v>$32,303.03</v>
      </c>
      <c r="I19" s="67"/>
      <c r="J19" s="64">
        <v>1.0</v>
      </c>
      <c r="K19" s="58" t="s">
        <v>83</v>
      </c>
      <c r="L19" s="65" t="str">
        <f>P9</f>
        <v>  1,319,200.96 </v>
      </c>
      <c r="M19" s="66" t="str">
        <f t="shared" ref="M19:M78" si="5">P19-N19</f>
        <v>$13,375.45</v>
      </c>
      <c r="N19" s="65" t="str">
        <f t="shared" ref="N19:N78" si="6">L19*$P$11</f>
        <v>  20,763.86 </v>
      </c>
      <c r="O19" s="66" t="str">
        <f>-P13</f>
        <v>$34,139.31</v>
      </c>
      <c r="P19" s="66" t="str">
        <f>-P13</f>
        <v>$34,139.31</v>
      </c>
      <c r="R19" s="58">
        <v>1.0</v>
      </c>
      <c r="S19" s="58">
        <v>22.0</v>
      </c>
      <c r="T19" s="68" t="str">
        <f t="shared" ref="T19:U19" si="1">2000*12</f>
        <v>$24,000.00</v>
      </c>
      <c r="U19" s="68" t="str">
        <f t="shared" si="1"/>
        <v>$24,000.00</v>
      </c>
      <c r="V19" s="68">
        <v>31591.0</v>
      </c>
      <c r="W19" s="68">
        <v>0.0</v>
      </c>
      <c r="X19" s="68">
        <v>0.0</v>
      </c>
      <c r="Y19" s="69"/>
    </row>
    <row r="20" ht="14.25" customHeight="1">
      <c r="B20" s="64">
        <v>2.0</v>
      </c>
      <c r="C20" s="58" t="s">
        <v>84</v>
      </c>
      <c r="D20" s="65" t="str">
        <f t="shared" ref="D20:D78" si="8">D19-E19</f>
        <v>  1,322,580.30 </v>
      </c>
      <c r="E20" s="66" t="str">
        <f t="shared" si="2"/>
        <v>$15,010.27</v>
      </c>
      <c r="F20" s="65" t="str">
        <f t="shared" si="3"/>
        <v>  17,292.76 </v>
      </c>
      <c r="G20" s="66" t="str">
        <f t="shared" ref="G20:H20" si="4">+G19</f>
        <v>$32,303.03</v>
      </c>
      <c r="H20" s="66" t="str">
        <f t="shared" si="4"/>
        <v>$32,303.03</v>
      </c>
      <c r="I20" s="67"/>
      <c r="J20" s="64">
        <v>2.0</v>
      </c>
      <c r="K20" s="58" t="s">
        <v>84</v>
      </c>
      <c r="L20" s="65" t="str">
        <f t="shared" ref="L20:L78" si="10">L19-M19</f>
        <v>  1,305,825.51 </v>
      </c>
      <c r="M20" s="66" t="str">
        <f t="shared" si="5"/>
        <v>$13,585.98</v>
      </c>
      <c r="N20" s="65" t="str">
        <f t="shared" si="6"/>
        <v>  20,553.34 </v>
      </c>
      <c r="O20" s="70" t="str">
        <f t="shared" ref="O20:P20" si="7">+O19</f>
        <v>$34,139.31</v>
      </c>
      <c r="P20" s="70" t="str">
        <f t="shared" si="7"/>
        <v>$34,139.31</v>
      </c>
      <c r="R20" s="58">
        <v>2.0</v>
      </c>
      <c r="S20" s="58">
        <v>23.0</v>
      </c>
      <c r="T20" s="68" t="str">
        <f t="shared" ref="T20:T37" si="12">2000*12</f>
        <v>$24,000.00</v>
      </c>
      <c r="U20" s="68" t="str">
        <f t="shared" ref="U20:U37" si="13">U19+24000</f>
        <v>$48,000.00</v>
      </c>
      <c r="V20" s="68">
        <v>57982.0</v>
      </c>
      <c r="W20" s="68">
        <v>11876.0</v>
      </c>
      <c r="X20" s="68">
        <v>11809.0</v>
      </c>
      <c r="Y20" s="69"/>
    </row>
    <row r="21" ht="14.25" customHeight="1">
      <c r="B21" s="64">
        <v>3.0</v>
      </c>
      <c r="C21" s="58" t="s">
        <v>85</v>
      </c>
      <c r="D21" s="65" t="str">
        <f t="shared" si="8"/>
        <v>  1,307,570.03 </v>
      </c>
      <c r="E21" s="66" t="str">
        <f t="shared" si="2"/>
        <v>$15,206.53</v>
      </c>
      <c r="F21" s="65" t="str">
        <f t="shared" si="3"/>
        <v>  17,096.50 </v>
      </c>
      <c r="G21" s="66" t="str">
        <f t="shared" ref="G21:H21" si="9">+G20</f>
        <v>$32,303.03</v>
      </c>
      <c r="H21" s="66" t="str">
        <f t="shared" si="9"/>
        <v>$32,303.03</v>
      </c>
      <c r="I21" s="67"/>
      <c r="J21" s="64">
        <v>3.0</v>
      </c>
      <c r="K21" s="58" t="s">
        <v>85</v>
      </c>
      <c r="L21" s="65" t="str">
        <f t="shared" si="10"/>
        <v>  1,292,239.53 </v>
      </c>
      <c r="M21" s="66" t="str">
        <f t="shared" si="5"/>
        <v>$13,799.82</v>
      </c>
      <c r="N21" s="65" t="str">
        <f t="shared" si="6"/>
        <v>  20,339.50 </v>
      </c>
      <c r="O21" s="70" t="str">
        <f t="shared" ref="O21:P21" si="11">+O20</f>
        <v>$34,139.31</v>
      </c>
      <c r="P21" s="70" t="str">
        <f t="shared" si="11"/>
        <v>$34,139.31</v>
      </c>
      <c r="R21" s="58">
        <v>3.0</v>
      </c>
      <c r="S21" s="58">
        <v>24.0</v>
      </c>
      <c r="T21" s="68" t="str">
        <f t="shared" si="12"/>
        <v>$24,000.00</v>
      </c>
      <c r="U21" s="68" t="str">
        <f t="shared" si="13"/>
        <v>$72,000.00</v>
      </c>
      <c r="V21" s="68">
        <v>86463.0</v>
      </c>
      <c r="W21" s="68">
        <v>37470.0</v>
      </c>
      <c r="X21" s="68">
        <v>37123.0</v>
      </c>
      <c r="Y21" s="69"/>
    </row>
    <row r="22" ht="14.25" customHeight="1">
      <c r="B22" s="64">
        <v>4.0</v>
      </c>
      <c r="C22" s="58" t="s">
        <v>86</v>
      </c>
      <c r="D22" s="65" t="str">
        <f t="shared" si="8"/>
        <v>  1,292,363.49 </v>
      </c>
      <c r="E22" s="66" t="str">
        <f t="shared" si="2"/>
        <v>$15,405.36</v>
      </c>
      <c r="F22" s="65" t="str">
        <f t="shared" si="3"/>
        <v>  16,897.68 </v>
      </c>
      <c r="G22" s="66" t="str">
        <f t="shared" ref="G22:H22" si="14">+G21</f>
        <v>$32,303.03</v>
      </c>
      <c r="H22" s="66" t="str">
        <f t="shared" si="14"/>
        <v>$32,303.03</v>
      </c>
      <c r="I22" s="67"/>
      <c r="J22" s="64">
        <v>4.0</v>
      </c>
      <c r="K22" s="58" t="s">
        <v>86</v>
      </c>
      <c r="L22" s="65" t="str">
        <f t="shared" si="10"/>
        <v>  1,278,439.71 </v>
      </c>
      <c r="M22" s="66" t="str">
        <f t="shared" si="5"/>
        <v>$14,017.02</v>
      </c>
      <c r="N22" s="65" t="str">
        <f t="shared" si="6"/>
        <v>  20,122.29 </v>
      </c>
      <c r="O22" s="70" t="str">
        <f t="shared" ref="O22:P22" si="15">+O21</f>
        <v>$34,139.31</v>
      </c>
      <c r="P22" s="70" t="str">
        <f t="shared" si="15"/>
        <v>$34,139.31</v>
      </c>
      <c r="R22" s="58">
        <v>4.0</v>
      </c>
      <c r="S22" s="58">
        <v>25.0</v>
      </c>
      <c r="T22" s="68" t="str">
        <f t="shared" si="12"/>
        <v>$24,000.00</v>
      </c>
      <c r="U22" s="68" t="str">
        <f t="shared" si="13"/>
        <v>$96,000.00</v>
      </c>
      <c r="V22" s="68">
        <v>117818.0</v>
      </c>
      <c r="W22" s="68">
        <v>65753.0</v>
      </c>
      <c r="X22" s="68">
        <v>64830.0</v>
      </c>
      <c r="Y22" s="69"/>
    </row>
    <row r="23" ht="14.25" customHeight="1">
      <c r="B23" s="64">
        <v>5.0</v>
      </c>
      <c r="C23" s="58" t="s">
        <v>87</v>
      </c>
      <c r="D23" s="65" t="str">
        <f t="shared" si="8"/>
        <v>  1,276,958.14 </v>
      </c>
      <c r="E23" s="66" t="str">
        <f t="shared" si="2"/>
        <v>$15,606.78</v>
      </c>
      <c r="F23" s="65" t="str">
        <f t="shared" si="3"/>
        <v>  16,696.25 </v>
      </c>
      <c r="G23" s="66" t="str">
        <f t="shared" ref="G23:H23" si="16">+G22</f>
        <v>$32,303.03</v>
      </c>
      <c r="H23" s="66" t="str">
        <f t="shared" si="16"/>
        <v>$32,303.03</v>
      </c>
      <c r="I23" s="67"/>
      <c r="J23" s="64">
        <v>5.0</v>
      </c>
      <c r="K23" s="58" t="s">
        <v>87</v>
      </c>
      <c r="L23" s="65" t="str">
        <f t="shared" si="10"/>
        <v>  1,264,422.69 </v>
      </c>
      <c r="M23" s="66" t="str">
        <f t="shared" si="5"/>
        <v>$14,237.65</v>
      </c>
      <c r="N23" s="65" t="str">
        <f t="shared" si="6"/>
        <v>  19,901.67 </v>
      </c>
      <c r="O23" s="70" t="str">
        <f t="shared" ref="O23:P23" si="17">+O22</f>
        <v>$34,139.31</v>
      </c>
      <c r="P23" s="70" t="str">
        <f t="shared" si="17"/>
        <v>$34,139.31</v>
      </c>
      <c r="R23" s="58">
        <v>5.0</v>
      </c>
      <c r="S23" s="58">
        <v>26.0</v>
      </c>
      <c r="T23" s="68" t="str">
        <f t="shared" si="12"/>
        <v>$24,000.00</v>
      </c>
      <c r="U23" s="68" t="str">
        <f t="shared" si="13"/>
        <v>$120,000.00</v>
      </c>
      <c r="V23" s="68">
        <v>152344.0</v>
      </c>
      <c r="W23" s="68">
        <v>97008.0</v>
      </c>
      <c r="X23" s="68">
        <v>95143.0</v>
      </c>
      <c r="Y23" s="69"/>
    </row>
    <row r="24" ht="14.25" customHeight="1">
      <c r="B24" s="64">
        <v>6.0</v>
      </c>
      <c r="C24" s="58" t="s">
        <v>88</v>
      </c>
      <c r="D24" s="65" t="str">
        <f t="shared" si="8"/>
        <v>  1,261,351.36 </v>
      </c>
      <c r="E24" s="66" t="str">
        <f t="shared" si="2"/>
        <v>$15,810.84</v>
      </c>
      <c r="F24" s="65" t="str">
        <f t="shared" si="3"/>
        <v>  16,492.19 </v>
      </c>
      <c r="G24" s="66" t="str">
        <f t="shared" ref="G24:H24" si="18">+G23</f>
        <v>$32,303.03</v>
      </c>
      <c r="H24" s="66" t="str">
        <f t="shared" si="18"/>
        <v>$32,303.03</v>
      </c>
      <c r="I24" s="67"/>
      <c r="J24" s="64">
        <v>6.0</v>
      </c>
      <c r="K24" s="58" t="s">
        <v>88</v>
      </c>
      <c r="L24" s="65" t="str">
        <f t="shared" si="10"/>
        <v>  1,250,185.04 </v>
      </c>
      <c r="M24" s="66" t="str">
        <f t="shared" si="5"/>
        <v>$14,461.75</v>
      </c>
      <c r="N24" s="65" t="str">
        <f t="shared" si="6"/>
        <v>  19,677.57 </v>
      </c>
      <c r="O24" s="70" t="str">
        <f t="shared" ref="O24:P24" si="19">+O23</f>
        <v>$34,139.31</v>
      </c>
      <c r="P24" s="70" t="str">
        <f t="shared" si="19"/>
        <v>$34,139.31</v>
      </c>
      <c r="R24" s="58">
        <v>6.0</v>
      </c>
      <c r="S24" s="58">
        <v>27.0</v>
      </c>
      <c r="T24" s="68" t="str">
        <f t="shared" si="12"/>
        <v>$24,000.00</v>
      </c>
      <c r="U24" s="68" t="str">
        <f t="shared" si="13"/>
        <v>$144,000.00</v>
      </c>
      <c r="V24" s="68">
        <v>190368.0</v>
      </c>
      <c r="W24" s="68">
        <v>131551.0</v>
      </c>
      <c r="X24" s="68">
        <v>128316.0</v>
      </c>
      <c r="Y24" s="69"/>
    </row>
    <row r="25" ht="14.25" customHeight="1">
      <c r="B25" s="64">
        <v>7.0</v>
      </c>
      <c r="C25" s="58" t="s">
        <v>89</v>
      </c>
      <c r="D25" s="65" t="str">
        <f t="shared" si="8"/>
        <v>  1,245,540.52 </v>
      </c>
      <c r="E25" s="66" t="str">
        <f t="shared" si="2"/>
        <v>$16,017.57</v>
      </c>
      <c r="F25" s="65" t="str">
        <f t="shared" si="3"/>
        <v>  16,285.47 </v>
      </c>
      <c r="G25" s="66" t="str">
        <f t="shared" ref="G25:H25" si="20">+G24</f>
        <v>$32,303.03</v>
      </c>
      <c r="H25" s="66" t="str">
        <f t="shared" si="20"/>
        <v>$32,303.03</v>
      </c>
      <c r="I25" s="67"/>
      <c r="J25" s="64">
        <v>7.0</v>
      </c>
      <c r="K25" s="58" t="s">
        <v>89</v>
      </c>
      <c r="L25" s="65" t="str">
        <f t="shared" si="10"/>
        <v>  1,235,723.29 </v>
      </c>
      <c r="M25" s="66" t="str">
        <f t="shared" si="5"/>
        <v>$14,689.37</v>
      </c>
      <c r="N25" s="65" t="str">
        <f t="shared" si="6"/>
        <v>  19,449.95 </v>
      </c>
      <c r="O25" s="70" t="str">
        <f t="shared" ref="O25:P25" si="21">+O24</f>
        <v>$34,139.31</v>
      </c>
      <c r="P25" s="70" t="str">
        <f t="shared" si="21"/>
        <v>$34,139.31</v>
      </c>
      <c r="R25" s="58">
        <v>7.0</v>
      </c>
      <c r="S25" s="58">
        <v>28.0</v>
      </c>
      <c r="T25" s="68" t="str">
        <f t="shared" si="12"/>
        <v>$24,000.00</v>
      </c>
      <c r="U25" s="68" t="str">
        <f t="shared" si="13"/>
        <v>$168,000.00</v>
      </c>
      <c r="V25" s="68">
        <v>232255.0</v>
      </c>
      <c r="W25" s="68">
        <v>169731.0</v>
      </c>
      <c r="X25" s="68">
        <v>164634.0</v>
      </c>
      <c r="Y25" s="69"/>
    </row>
    <row r="26" ht="14.25" customHeight="1">
      <c r="B26" s="64">
        <v>8.0</v>
      </c>
      <c r="C26" s="58" t="s">
        <v>90</v>
      </c>
      <c r="D26" s="65" t="str">
        <f t="shared" si="8"/>
        <v>  1,229,522.95 </v>
      </c>
      <c r="E26" s="66" t="str">
        <f t="shared" si="2"/>
        <v>$16,227.00</v>
      </c>
      <c r="F26" s="65" t="str">
        <f t="shared" si="3"/>
        <v>  16,076.04 </v>
      </c>
      <c r="G26" s="66" t="str">
        <f t="shared" ref="G26:H26" si="22">+G25</f>
        <v>$32,303.03</v>
      </c>
      <c r="H26" s="66" t="str">
        <f t="shared" si="22"/>
        <v>$32,303.03</v>
      </c>
      <c r="I26" s="67"/>
      <c r="J26" s="64">
        <v>8.0</v>
      </c>
      <c r="K26" s="58" t="s">
        <v>90</v>
      </c>
      <c r="L26" s="65" t="str">
        <f t="shared" si="10"/>
        <v>  1,221,033.92 </v>
      </c>
      <c r="M26" s="66" t="str">
        <f t="shared" si="5"/>
        <v>$14,920.58</v>
      </c>
      <c r="N26" s="65" t="str">
        <f t="shared" si="6"/>
        <v>  19,218.74 </v>
      </c>
      <c r="O26" s="70" t="str">
        <f t="shared" ref="O26:P26" si="23">+O25</f>
        <v>$34,139.31</v>
      </c>
      <c r="P26" s="70" t="str">
        <f t="shared" si="23"/>
        <v>$34,139.31</v>
      </c>
      <c r="R26" s="58">
        <v>8.0</v>
      </c>
      <c r="S26" s="58">
        <v>29.0</v>
      </c>
      <c r="T26" s="68" t="str">
        <f t="shared" si="12"/>
        <v>$24,000.00</v>
      </c>
      <c r="U26" s="68" t="str">
        <f t="shared" si="13"/>
        <v>$192,000.00</v>
      </c>
      <c r="V26" s="68">
        <v>278404.0</v>
      </c>
      <c r="W26" s="68">
        <v>211934.0</v>
      </c>
      <c r="X26" s="68">
        <v>204413.0</v>
      </c>
      <c r="Y26" s="69"/>
    </row>
    <row r="27" ht="14.25" customHeight="1">
      <c r="B27" s="64">
        <v>9.0</v>
      </c>
      <c r="C27" s="58" t="s">
        <v>91</v>
      </c>
      <c r="D27" s="65" t="str">
        <f t="shared" si="8"/>
        <v>  1,213,295.95 </v>
      </c>
      <c r="E27" s="66" t="str">
        <f t="shared" si="2"/>
        <v>$16,439.17</v>
      </c>
      <c r="F27" s="65" t="str">
        <f t="shared" si="3"/>
        <v>  15,863.87 </v>
      </c>
      <c r="G27" s="66" t="str">
        <f t="shared" ref="G27:H27" si="24">+G26</f>
        <v>$32,303.03</v>
      </c>
      <c r="H27" s="66" t="str">
        <f t="shared" si="24"/>
        <v>$32,303.03</v>
      </c>
      <c r="I27" s="67"/>
      <c r="J27" s="64">
        <v>9.0</v>
      </c>
      <c r="K27" s="58" t="s">
        <v>91</v>
      </c>
      <c r="L27" s="65" t="str">
        <f t="shared" si="10"/>
        <v>  1,206,113.35 </v>
      </c>
      <c r="M27" s="66" t="str">
        <f t="shared" si="5"/>
        <v>$15,155.42</v>
      </c>
      <c r="N27" s="65" t="str">
        <f t="shared" si="6"/>
        <v>  18,983.89 </v>
      </c>
      <c r="O27" s="70" t="str">
        <f t="shared" ref="O27:P27" si="25">+O26</f>
        <v>$34,139.31</v>
      </c>
      <c r="P27" s="70" t="str">
        <f t="shared" si="25"/>
        <v>$34,139.31</v>
      </c>
      <c r="R27" s="58">
        <v>9.0</v>
      </c>
      <c r="S27" s="58">
        <v>30.0</v>
      </c>
      <c r="T27" s="68" t="str">
        <f t="shared" si="12"/>
        <v>$24,000.00</v>
      </c>
      <c r="U27" s="68" t="str">
        <f t="shared" si="13"/>
        <v>$216,000.00</v>
      </c>
      <c r="V27" s="68">
        <v>329258.0</v>
      </c>
      <c r="W27" s="68">
        <v>258586.0</v>
      </c>
      <c r="X27" s="68">
        <v>248004.0</v>
      </c>
      <c r="Y27" s="69"/>
    </row>
    <row r="28" ht="14.25" customHeight="1">
      <c r="B28" s="64">
        <v>10.0</v>
      </c>
      <c r="C28" s="58" t="s">
        <v>92</v>
      </c>
      <c r="D28" s="65" t="str">
        <f t="shared" si="8"/>
        <v>  1,196,856.79 </v>
      </c>
      <c r="E28" s="66" t="str">
        <f t="shared" si="2"/>
        <v>$16,654.11</v>
      </c>
      <c r="F28" s="65" t="str">
        <f t="shared" si="3"/>
        <v>  15,648.93 </v>
      </c>
      <c r="G28" s="66" t="str">
        <f t="shared" ref="G28:H28" si="26">+G27</f>
        <v>$32,303.03</v>
      </c>
      <c r="H28" s="66" t="str">
        <f t="shared" si="26"/>
        <v>$32,303.03</v>
      </c>
      <c r="I28" s="67"/>
      <c r="J28" s="64">
        <v>10.0</v>
      </c>
      <c r="K28" s="58" t="s">
        <v>92</v>
      </c>
      <c r="L28" s="65" t="str">
        <f t="shared" si="10"/>
        <v>  1,190,957.93 </v>
      </c>
      <c r="M28" s="66" t="str">
        <f t="shared" si="5"/>
        <v>$15,393.96</v>
      </c>
      <c r="N28" s="65" t="str">
        <f t="shared" si="6"/>
        <v>  18,745.35 </v>
      </c>
      <c r="O28" s="70" t="str">
        <f t="shared" ref="O28:P28" si="27">+O27</f>
        <v>$34,139.31</v>
      </c>
      <c r="P28" s="70" t="str">
        <f t="shared" si="27"/>
        <v>$34,139.31</v>
      </c>
      <c r="R28" s="58">
        <v>10.0</v>
      </c>
      <c r="S28" s="58">
        <v>31.0</v>
      </c>
      <c r="T28" s="68" t="str">
        <f t="shared" si="12"/>
        <v>$24,000.00</v>
      </c>
      <c r="U28" s="68" t="str">
        <f t="shared" si="13"/>
        <v>$240,000.00</v>
      </c>
      <c r="V28" s="68">
        <v>385307.0</v>
      </c>
      <c r="W28" s="68">
        <v>310161.0</v>
      </c>
      <c r="X28" s="68">
        <v>295795.0</v>
      </c>
      <c r="Y28" s="69"/>
    </row>
    <row r="29" ht="14.25" customHeight="1">
      <c r="B29" s="64">
        <v>11.0</v>
      </c>
      <c r="C29" s="58" t="s">
        <v>93</v>
      </c>
      <c r="D29" s="65" t="str">
        <f t="shared" si="8"/>
        <v>  1,180,202.68 </v>
      </c>
      <c r="E29" s="66" t="str">
        <f t="shared" si="2"/>
        <v>$16,871.86</v>
      </c>
      <c r="F29" s="65" t="str">
        <f t="shared" si="3"/>
        <v>  15,431.17 </v>
      </c>
      <c r="G29" s="66" t="str">
        <f t="shared" ref="G29:H29" si="28">+G28</f>
        <v>$32,303.03</v>
      </c>
      <c r="H29" s="66" t="str">
        <f t="shared" si="28"/>
        <v>$32,303.03</v>
      </c>
      <c r="I29" s="67"/>
      <c r="J29" s="64">
        <v>11.0</v>
      </c>
      <c r="K29" s="58" t="s">
        <v>93</v>
      </c>
      <c r="L29" s="65" t="str">
        <f t="shared" si="10"/>
        <v>  1,175,563.96 </v>
      </c>
      <c r="M29" s="66" t="str">
        <f t="shared" si="5"/>
        <v>$15,636.26</v>
      </c>
      <c r="N29" s="65" t="str">
        <f t="shared" si="6"/>
        <v>  18,503.05 </v>
      </c>
      <c r="O29" s="70" t="str">
        <f t="shared" ref="O29:P29" si="29">+O28</f>
        <v>$34,139.31</v>
      </c>
      <c r="P29" s="70" t="str">
        <f t="shared" si="29"/>
        <v>$34,139.31</v>
      </c>
      <c r="R29" s="58">
        <v>11.0</v>
      </c>
      <c r="S29" s="58">
        <v>32.0</v>
      </c>
      <c r="T29" s="68" t="str">
        <f t="shared" si="12"/>
        <v>$24,000.00</v>
      </c>
      <c r="U29" s="68" t="str">
        <f t="shared" si="13"/>
        <v>$264,000.00</v>
      </c>
      <c r="V29" s="68">
        <v>447092.0</v>
      </c>
      <c r="W29" s="68">
        <v>367181.0</v>
      </c>
      <c r="X29" s="68">
        <v>348214.0</v>
      </c>
      <c r="Y29" s="69"/>
    </row>
    <row r="30" ht="14.25" customHeight="1">
      <c r="B30" s="64">
        <v>12.0</v>
      </c>
      <c r="C30" s="58" t="s">
        <v>94</v>
      </c>
      <c r="D30" s="65" t="str">
        <f t="shared" si="8"/>
        <v>  1,163,330.82 </v>
      </c>
      <c r="E30" s="66" t="str">
        <f t="shared" si="2"/>
        <v>$17,092.46</v>
      </c>
      <c r="F30" s="65" t="str">
        <f t="shared" si="3"/>
        <v>  15,210.57 </v>
      </c>
      <c r="G30" s="66" t="str">
        <f t="shared" ref="G30:H30" si="30">+G29</f>
        <v>$32,303.03</v>
      </c>
      <c r="H30" s="66" t="str">
        <f t="shared" si="30"/>
        <v>$32,303.03</v>
      </c>
      <c r="I30" s="67"/>
      <c r="J30" s="64">
        <v>12.0</v>
      </c>
      <c r="K30" s="58" t="s">
        <v>94</v>
      </c>
      <c r="L30" s="65" t="str">
        <f t="shared" si="10"/>
        <v>  1,159,927.70 </v>
      </c>
      <c r="M30" s="66" t="str">
        <f t="shared" si="5"/>
        <v>$15,882.37</v>
      </c>
      <c r="N30" s="65" t="str">
        <f t="shared" si="6"/>
        <v>  18,256.94 </v>
      </c>
      <c r="O30" s="70" t="str">
        <f t="shared" ref="O30:P30" si="31">+O29</f>
        <v>$34,139.31</v>
      </c>
      <c r="P30" s="70" t="str">
        <f t="shared" si="31"/>
        <v>$34,139.31</v>
      </c>
      <c r="R30" s="58">
        <v>12.0</v>
      </c>
      <c r="S30" s="58">
        <v>33.0</v>
      </c>
      <c r="T30" s="68" t="str">
        <f t="shared" si="12"/>
        <v>$24,000.00</v>
      </c>
      <c r="U30" s="68" t="str">
        <f t="shared" si="13"/>
        <v>$288,000.00</v>
      </c>
      <c r="V30" s="68">
        <v>515209.0</v>
      </c>
      <c r="W30" s="68">
        <v>430225.0</v>
      </c>
      <c r="X30" s="68">
        <v>405736.0</v>
      </c>
      <c r="Y30" s="69"/>
    </row>
    <row r="31" ht="14.25" customHeight="1">
      <c r="B31" s="64">
        <v>13.0</v>
      </c>
      <c r="C31" s="58" t="s">
        <v>95</v>
      </c>
      <c r="D31" s="65" t="str">
        <f t="shared" si="8"/>
        <v>  1,146,238.36 </v>
      </c>
      <c r="E31" s="66" t="str">
        <f t="shared" si="2"/>
        <v>$17,315.94</v>
      </c>
      <c r="F31" s="65" t="str">
        <f t="shared" si="3"/>
        <v>  14,987.09 </v>
      </c>
      <c r="G31" s="66" t="str">
        <f t="shared" ref="G31:H31" si="32">+G30</f>
        <v>$32,303.03</v>
      </c>
      <c r="H31" s="66" t="str">
        <f t="shared" si="32"/>
        <v>$32,303.03</v>
      </c>
      <c r="I31" s="67"/>
      <c r="J31" s="64">
        <v>13.0</v>
      </c>
      <c r="K31" s="58" t="s">
        <v>95</v>
      </c>
      <c r="L31" s="65" t="str">
        <f t="shared" si="10"/>
        <v>  1,144,045.33 </v>
      </c>
      <c r="M31" s="66" t="str">
        <f t="shared" si="5"/>
        <v>$16,132.35</v>
      </c>
      <c r="N31" s="65" t="str">
        <f t="shared" si="6"/>
        <v>  18,006.96 </v>
      </c>
      <c r="O31" s="70" t="str">
        <f t="shared" ref="O31:P31" si="33">+O30</f>
        <v>$34,139.31</v>
      </c>
      <c r="P31" s="70" t="str">
        <f t="shared" si="33"/>
        <v>$34,139.31</v>
      </c>
      <c r="R31" s="58">
        <v>13.0</v>
      </c>
      <c r="S31" s="58">
        <v>34.0</v>
      </c>
      <c r="T31" s="68" t="str">
        <f t="shared" si="12"/>
        <v>$24,000.00</v>
      </c>
      <c r="U31" s="68" t="str">
        <f t="shared" si="13"/>
        <v>$312,000.00</v>
      </c>
      <c r="V31" s="68">
        <v>590319.0</v>
      </c>
      <c r="W31" s="68">
        <v>499932.0</v>
      </c>
      <c r="X31" s="68">
        <v>468884.0</v>
      </c>
      <c r="Y31" s="69"/>
    </row>
    <row r="32" ht="14.25" customHeight="1">
      <c r="B32" s="64">
        <v>14.0</v>
      </c>
      <c r="C32" s="58" t="s">
        <v>96</v>
      </c>
      <c r="D32" s="65" t="str">
        <f t="shared" si="8"/>
        <v>  1,128,922.41 </v>
      </c>
      <c r="E32" s="66" t="str">
        <f t="shared" si="2"/>
        <v>$17,542.35</v>
      </c>
      <c r="F32" s="65" t="str">
        <f t="shared" si="3"/>
        <v>  14,760.68 </v>
      </c>
      <c r="G32" s="66" t="str">
        <f t="shared" ref="G32:H32" si="34">+G31</f>
        <v>$32,303.03</v>
      </c>
      <c r="H32" s="66" t="str">
        <f t="shared" si="34"/>
        <v>$32,303.03</v>
      </c>
      <c r="I32" s="67"/>
      <c r="J32" s="64">
        <v>14.0</v>
      </c>
      <c r="K32" s="58" t="s">
        <v>96</v>
      </c>
      <c r="L32" s="65" t="str">
        <f t="shared" si="10"/>
        <v>  1,127,912.98 </v>
      </c>
      <c r="M32" s="66" t="str">
        <f t="shared" si="5"/>
        <v>$16,386.27</v>
      </c>
      <c r="N32" s="65" t="str">
        <f t="shared" si="6"/>
        <v>  17,753.04 </v>
      </c>
      <c r="O32" s="70" t="str">
        <f t="shared" ref="O32:P32" si="35">+O31</f>
        <v>$34,139.31</v>
      </c>
      <c r="P32" s="70" t="str">
        <f t="shared" si="35"/>
        <v>$34,139.31</v>
      </c>
      <c r="R32" s="58">
        <v>14.0</v>
      </c>
      <c r="S32" s="58">
        <v>35.0</v>
      </c>
      <c r="T32" s="68" t="str">
        <f t="shared" si="12"/>
        <v>$24,000.00</v>
      </c>
      <c r="U32" s="68" t="str">
        <f t="shared" si="13"/>
        <v>$336,000.00</v>
      </c>
      <c r="V32" s="68">
        <v>673153.0</v>
      </c>
      <c r="W32" s="68">
        <v>577010.0</v>
      </c>
      <c r="X32" s="68">
        <v>538236.0</v>
      </c>
      <c r="Y32" s="69"/>
    </row>
    <row r="33" ht="14.25" customHeight="1">
      <c r="B33" s="64">
        <v>15.0</v>
      </c>
      <c r="C33" s="58" t="s">
        <v>97</v>
      </c>
      <c r="D33" s="65" t="str">
        <f t="shared" si="8"/>
        <v>  1,111,380.06 </v>
      </c>
      <c r="E33" s="66" t="str">
        <f t="shared" si="2"/>
        <v>$17,771.72</v>
      </c>
      <c r="F33" s="65" t="str">
        <f t="shared" si="3"/>
        <v>  14,531.32 </v>
      </c>
      <c r="G33" s="66" t="str">
        <f t="shared" ref="G33:H33" si="36">+G32</f>
        <v>$32,303.03</v>
      </c>
      <c r="H33" s="66" t="str">
        <f t="shared" si="36"/>
        <v>$32,303.03</v>
      </c>
      <c r="I33" s="67"/>
      <c r="J33" s="64">
        <v>15.0</v>
      </c>
      <c r="K33" s="58" t="s">
        <v>97</v>
      </c>
      <c r="L33" s="65" t="str">
        <f t="shared" si="10"/>
        <v>  1,111,526.70 </v>
      </c>
      <c r="M33" s="66" t="str">
        <f t="shared" si="5"/>
        <v>$16,644.19</v>
      </c>
      <c r="N33" s="65" t="str">
        <f t="shared" si="6"/>
        <v>  17,495.13 </v>
      </c>
      <c r="O33" s="70" t="str">
        <f t="shared" ref="O33:P33" si="37">+O32</f>
        <v>$34,139.31</v>
      </c>
      <c r="P33" s="70" t="str">
        <f t="shared" si="37"/>
        <v>$34,139.31</v>
      </c>
      <c r="R33" s="58">
        <v>15.0</v>
      </c>
      <c r="S33" s="58">
        <v>36.0</v>
      </c>
      <c r="T33" s="68" t="str">
        <f t="shared" si="12"/>
        <v>$24,000.00</v>
      </c>
      <c r="U33" s="68" t="str">
        <f t="shared" si="13"/>
        <v>$360,000.00</v>
      </c>
      <c r="V33" s="68">
        <v>764516.0</v>
      </c>
      <c r="W33" s="68">
        <v>662245.0</v>
      </c>
      <c r="X33" s="68">
        <v>614432.0</v>
      </c>
      <c r="Y33" s="69"/>
    </row>
    <row r="34" ht="14.25" customHeight="1">
      <c r="B34" s="64">
        <v>16.0</v>
      </c>
      <c r="C34" s="58" t="s">
        <v>98</v>
      </c>
      <c r="D34" s="65" t="str">
        <f t="shared" si="8"/>
        <v>  1,093,608.34 </v>
      </c>
      <c r="E34" s="66" t="str">
        <f t="shared" si="2"/>
        <v>$18,004.08</v>
      </c>
      <c r="F34" s="65" t="str">
        <f t="shared" si="3"/>
        <v>  14,298.95 </v>
      </c>
      <c r="G34" s="66" t="str">
        <f t="shared" ref="G34:H34" si="38">+G33</f>
        <v>$32,303.03</v>
      </c>
      <c r="H34" s="66" t="str">
        <f t="shared" si="38"/>
        <v>$32,303.03</v>
      </c>
      <c r="I34" s="67"/>
      <c r="J34" s="64">
        <v>16.0</v>
      </c>
      <c r="K34" s="58" t="s">
        <v>98</v>
      </c>
      <c r="L34" s="65" t="str">
        <f t="shared" si="10"/>
        <v>  1,094,882.51 </v>
      </c>
      <c r="M34" s="66" t="str">
        <f t="shared" si="5"/>
        <v>$16,906.16</v>
      </c>
      <c r="N34" s="65" t="str">
        <f t="shared" si="6"/>
        <v>  17,233.15 </v>
      </c>
      <c r="O34" s="70" t="str">
        <f t="shared" ref="O34:P34" si="39">+O33</f>
        <v>$34,139.31</v>
      </c>
      <c r="P34" s="70" t="str">
        <f t="shared" si="39"/>
        <v>$34,139.31</v>
      </c>
      <c r="R34" s="58">
        <v>16.0</v>
      </c>
      <c r="S34" s="58">
        <v>37.0</v>
      </c>
      <c r="T34" s="68" t="str">
        <f t="shared" si="12"/>
        <v>$24,000.00</v>
      </c>
      <c r="U34" s="68" t="str">
        <f t="shared" si="13"/>
        <v>$384,000.00</v>
      </c>
      <c r="V34" s="68">
        <v>865302.0</v>
      </c>
      <c r="W34" s="68">
        <v>756501.0</v>
      </c>
      <c r="X34" s="68">
        <v>698178.0</v>
      </c>
      <c r="Y34" s="69"/>
    </row>
    <row r="35" ht="14.25" customHeight="1">
      <c r="B35" s="64">
        <v>17.0</v>
      </c>
      <c r="C35" s="58" t="s">
        <v>99</v>
      </c>
      <c r="D35" s="65" t="str">
        <f t="shared" si="8"/>
        <v>  1,075,604.26 </v>
      </c>
      <c r="E35" s="66" t="str">
        <f t="shared" si="2"/>
        <v>$18,239.49</v>
      </c>
      <c r="F35" s="65" t="str">
        <f t="shared" si="3"/>
        <v>  14,063.55 </v>
      </c>
      <c r="G35" s="66" t="str">
        <f t="shared" ref="G35:H35" si="40">+G34</f>
        <v>$32,303.03</v>
      </c>
      <c r="H35" s="66" t="str">
        <f t="shared" si="40"/>
        <v>$32,303.03</v>
      </c>
      <c r="I35" s="67"/>
      <c r="J35" s="64">
        <v>17.0</v>
      </c>
      <c r="K35" s="58" t="s">
        <v>99</v>
      </c>
      <c r="L35" s="65" t="str">
        <f t="shared" si="10"/>
        <v>  1,077,976.35 </v>
      </c>
      <c r="M35" s="66" t="str">
        <f t="shared" si="5"/>
        <v>$17,172.26</v>
      </c>
      <c r="N35" s="65" t="str">
        <f t="shared" si="6"/>
        <v>  16,967.05 </v>
      </c>
      <c r="O35" s="70" t="str">
        <f t="shared" ref="O35:P35" si="41">+O34</f>
        <v>$34,139.31</v>
      </c>
      <c r="P35" s="70" t="str">
        <f t="shared" si="41"/>
        <v>$34,139.31</v>
      </c>
      <c r="R35" s="58">
        <v>17.0</v>
      </c>
      <c r="S35" s="58">
        <v>38.0</v>
      </c>
      <c r="T35" s="68" t="str">
        <f t="shared" si="12"/>
        <v>$24,000.00</v>
      </c>
      <c r="U35" s="68" t="str">
        <f t="shared" si="13"/>
        <v>$408,000.00</v>
      </c>
      <c r="V35" s="68">
        <v>976495.0</v>
      </c>
      <c r="W35" s="68">
        <v>860740.0</v>
      </c>
      <c r="X35" s="68">
        <v>790257.0</v>
      </c>
      <c r="Y35" s="69"/>
    </row>
    <row r="36" ht="14.25" customHeight="1">
      <c r="B36" s="64">
        <v>18.0</v>
      </c>
      <c r="C36" s="58" t="s">
        <v>100</v>
      </c>
      <c r="D36" s="65" t="str">
        <f t="shared" si="8"/>
        <v>  1,057,364.77 </v>
      </c>
      <c r="E36" s="66" t="str">
        <f t="shared" si="2"/>
        <v>$18,477.97</v>
      </c>
      <c r="F36" s="65" t="str">
        <f t="shared" si="3"/>
        <v>  13,825.06 </v>
      </c>
      <c r="G36" s="66" t="str">
        <f t="shared" ref="G36:H36" si="42">+G35</f>
        <v>$32,303.03</v>
      </c>
      <c r="H36" s="66" t="str">
        <f t="shared" si="42"/>
        <v>$32,303.03</v>
      </c>
      <c r="I36" s="67"/>
      <c r="J36" s="64">
        <v>18.0</v>
      </c>
      <c r="K36" s="58" t="s">
        <v>100</v>
      </c>
      <c r="L36" s="65" t="str">
        <f t="shared" si="10"/>
        <v>  1,060,804.09 </v>
      </c>
      <c r="M36" s="66" t="str">
        <f t="shared" si="5"/>
        <v>$17,442.55</v>
      </c>
      <c r="N36" s="65" t="str">
        <f t="shared" si="6"/>
        <v>  16,696.77 </v>
      </c>
      <c r="O36" s="70" t="str">
        <f t="shared" ref="O36:P36" si="43">+O35</f>
        <v>$34,139.31</v>
      </c>
      <c r="P36" s="70" t="str">
        <f t="shared" si="43"/>
        <v>$34,139.31</v>
      </c>
      <c r="R36" s="58">
        <v>18.0</v>
      </c>
      <c r="S36" s="58">
        <v>39.0</v>
      </c>
      <c r="T36" s="68" t="str">
        <f t="shared" si="12"/>
        <v>$24,000.00</v>
      </c>
      <c r="U36" s="68" t="str">
        <f t="shared" si="13"/>
        <v>$432,000.00</v>
      </c>
      <c r="V36" s="68">
        <v>1099185.0</v>
      </c>
      <c r="W36" s="68">
        <v>976022.0</v>
      </c>
      <c r="X36" s="68">
        <v>891530.0</v>
      </c>
      <c r="Y36" s="69"/>
    </row>
    <row r="37" ht="14.25" customHeight="1">
      <c r="B37" s="64">
        <v>19.0</v>
      </c>
      <c r="C37" s="58" t="s">
        <v>101</v>
      </c>
      <c r="D37" s="65" t="str">
        <f t="shared" si="8"/>
        <v>  1,038,886.80 </v>
      </c>
      <c r="E37" s="66" t="str">
        <f t="shared" si="2"/>
        <v>$18,719.57</v>
      </c>
      <c r="F37" s="65" t="str">
        <f t="shared" si="3"/>
        <v>  13,583.46 </v>
      </c>
      <c r="G37" s="66" t="str">
        <f t="shared" ref="G37:H37" si="44">+G36</f>
        <v>$32,303.03</v>
      </c>
      <c r="H37" s="66" t="str">
        <f t="shared" si="44"/>
        <v>$32,303.03</v>
      </c>
      <c r="I37" s="67"/>
      <c r="J37" s="64">
        <v>19.0</v>
      </c>
      <c r="K37" s="58" t="s">
        <v>101</v>
      </c>
      <c r="L37" s="65" t="str">
        <f t="shared" si="10"/>
        <v>  1,043,361.54 </v>
      </c>
      <c r="M37" s="66" t="str">
        <f t="shared" si="5"/>
        <v>$17,717.09</v>
      </c>
      <c r="N37" s="65" t="str">
        <f t="shared" si="6"/>
        <v>  16,422.22 </v>
      </c>
      <c r="O37" s="70" t="str">
        <f t="shared" ref="O37:P37" si="45">+O36</f>
        <v>$34,139.31</v>
      </c>
      <c r="P37" s="70" t="str">
        <f t="shared" si="45"/>
        <v>$34,139.31</v>
      </c>
      <c r="R37" s="58">
        <v>19.0</v>
      </c>
      <c r="S37" s="58">
        <v>40.0</v>
      </c>
      <c r="T37" s="68" t="str">
        <f t="shared" si="12"/>
        <v>$24,000.00</v>
      </c>
      <c r="U37" s="68" t="str">
        <f t="shared" si="13"/>
        <v>$456,000.00</v>
      </c>
      <c r="V37" s="68">
        <v>1234578.0</v>
      </c>
      <c r="W37" s="68">
        <v>1234578.0</v>
      </c>
      <c r="X37" s="68">
        <v>1134009.0</v>
      </c>
      <c r="Y37" s="69"/>
    </row>
    <row r="38" ht="14.25" customHeight="1">
      <c r="B38" s="64">
        <v>20.0</v>
      </c>
      <c r="C38" s="58" t="s">
        <v>102</v>
      </c>
      <c r="D38" s="65" t="str">
        <f t="shared" si="8"/>
        <v>  1,020,167.24 </v>
      </c>
      <c r="E38" s="66" t="str">
        <f t="shared" si="2"/>
        <v>$18,964.33</v>
      </c>
      <c r="F38" s="65" t="str">
        <f t="shared" si="3"/>
        <v>  13,338.71 </v>
      </c>
      <c r="G38" s="66" t="str">
        <f t="shared" ref="G38:H38" si="46">+G37</f>
        <v>$32,303.03</v>
      </c>
      <c r="H38" s="66" t="str">
        <f t="shared" si="46"/>
        <v>$32,303.03</v>
      </c>
      <c r="I38" s="67"/>
      <c r="J38" s="64">
        <v>20.0</v>
      </c>
      <c r="K38" s="58" t="s">
        <v>102</v>
      </c>
      <c r="L38" s="65" t="str">
        <f t="shared" si="10"/>
        <v>  1,025,644.45 </v>
      </c>
      <c r="M38" s="66" t="str">
        <f t="shared" si="5"/>
        <v>$17,995.95</v>
      </c>
      <c r="N38" s="65" t="str">
        <f t="shared" si="6"/>
        <v>  16,143.36 </v>
      </c>
      <c r="O38" s="70" t="str">
        <f t="shared" ref="O38:P38" si="47">+O37</f>
        <v>$34,139.31</v>
      </c>
      <c r="P38" s="70" t="str">
        <f t="shared" si="47"/>
        <v>$34,139.31</v>
      </c>
      <c r="T38" s="71"/>
      <c r="U38" s="71"/>
    </row>
    <row r="39" ht="14.25" customHeight="1">
      <c r="B39" s="64">
        <v>21.0</v>
      </c>
      <c r="C39" s="58" t="s">
        <v>103</v>
      </c>
      <c r="D39" s="65" t="str">
        <f t="shared" si="8"/>
        <v>  1,001,202.91 </v>
      </c>
      <c r="E39" s="66" t="str">
        <f t="shared" si="2"/>
        <v>$19,212.29</v>
      </c>
      <c r="F39" s="65" t="str">
        <f t="shared" si="3"/>
        <v>  13,090.75 </v>
      </c>
      <c r="G39" s="66" t="str">
        <f t="shared" ref="G39:H39" si="48">+G38</f>
        <v>$32,303.03</v>
      </c>
      <c r="H39" s="66" t="str">
        <f t="shared" si="48"/>
        <v>$32,303.03</v>
      </c>
      <c r="I39" s="67"/>
      <c r="J39" s="64">
        <v>21.0</v>
      </c>
      <c r="K39" s="58" t="s">
        <v>103</v>
      </c>
      <c r="L39" s="65" t="str">
        <f t="shared" si="10"/>
        <v>  1,007,648.50 </v>
      </c>
      <c r="M39" s="66" t="str">
        <f t="shared" si="5"/>
        <v>$18,279.20</v>
      </c>
      <c r="N39" s="65" t="str">
        <f t="shared" si="6"/>
        <v>  15,860.11 </v>
      </c>
      <c r="O39" s="70" t="str">
        <f t="shared" ref="O39:P39" si="49">+O38</f>
        <v>$34,139.31</v>
      </c>
      <c r="P39" s="70" t="str">
        <f t="shared" si="49"/>
        <v>$34,139.31</v>
      </c>
    </row>
    <row r="40" ht="14.25" customHeight="1">
      <c r="B40" s="64">
        <v>22.0</v>
      </c>
      <c r="C40" s="58" t="s">
        <v>104</v>
      </c>
      <c r="D40" s="65" t="str">
        <f t="shared" si="8"/>
        <v>  981,990.62 </v>
      </c>
      <c r="E40" s="66" t="str">
        <f t="shared" si="2"/>
        <v>$19,463.49</v>
      </c>
      <c r="F40" s="65" t="str">
        <f t="shared" si="3"/>
        <v>  12,839.55 </v>
      </c>
      <c r="G40" s="66" t="str">
        <f t="shared" ref="G40:H40" si="50">+G39</f>
        <v>$32,303.03</v>
      </c>
      <c r="H40" s="66" t="str">
        <f t="shared" si="50"/>
        <v>$32,303.03</v>
      </c>
      <c r="I40" s="67"/>
      <c r="J40" s="64">
        <v>22.0</v>
      </c>
      <c r="K40" s="58" t="s">
        <v>104</v>
      </c>
      <c r="L40" s="65" t="str">
        <f t="shared" si="10"/>
        <v>  989,369.29 </v>
      </c>
      <c r="M40" s="66" t="str">
        <f t="shared" si="5"/>
        <v>$18,566.91</v>
      </c>
      <c r="N40" s="65" t="str">
        <f t="shared" si="6"/>
        <v>  15,572.40 </v>
      </c>
      <c r="O40" s="70" t="str">
        <f t="shared" ref="O40:P40" si="51">+O39</f>
        <v>$34,139.31</v>
      </c>
      <c r="P40" s="70" t="str">
        <f t="shared" si="51"/>
        <v>$34,139.31</v>
      </c>
    </row>
    <row r="41" ht="14.25" customHeight="1">
      <c r="B41" s="64">
        <v>23.0</v>
      </c>
      <c r="C41" s="58" t="s">
        <v>105</v>
      </c>
      <c r="D41" s="65" t="str">
        <f t="shared" si="8"/>
        <v>  962,527.13 </v>
      </c>
      <c r="E41" s="66" t="str">
        <f t="shared" si="2"/>
        <v>$19,717.97</v>
      </c>
      <c r="F41" s="65" t="str">
        <f t="shared" si="3"/>
        <v>  12,585.06 </v>
      </c>
      <c r="G41" s="66" t="str">
        <f t="shared" ref="G41:H41" si="52">+G40</f>
        <v>$32,303.03</v>
      </c>
      <c r="H41" s="66" t="str">
        <f t="shared" si="52"/>
        <v>$32,303.03</v>
      </c>
      <c r="I41" s="67"/>
      <c r="J41" s="64">
        <v>23.0</v>
      </c>
      <c r="K41" s="58" t="s">
        <v>105</v>
      </c>
      <c r="L41" s="65" t="str">
        <f t="shared" si="10"/>
        <v>  970,802.38 </v>
      </c>
      <c r="M41" s="66" t="str">
        <f t="shared" si="5"/>
        <v>$18,859.15</v>
      </c>
      <c r="N41" s="65" t="str">
        <f t="shared" si="6"/>
        <v>  15,280.16 </v>
      </c>
      <c r="O41" s="70" t="str">
        <f t="shared" ref="O41:P41" si="53">+O40</f>
        <v>$34,139.31</v>
      </c>
      <c r="P41" s="70" t="str">
        <f t="shared" si="53"/>
        <v>$34,139.31</v>
      </c>
    </row>
    <row r="42" ht="14.25" customHeight="1">
      <c r="B42" s="64">
        <v>24.0</v>
      </c>
      <c r="C42" s="58" t="s">
        <v>106</v>
      </c>
      <c r="D42" s="65" t="str">
        <f t="shared" si="8"/>
        <v>  942,809.16 </v>
      </c>
      <c r="E42" s="66" t="str">
        <f t="shared" si="2"/>
        <v>$19,975.79</v>
      </c>
      <c r="F42" s="65" t="str">
        <f t="shared" si="3"/>
        <v>  12,327.25 </v>
      </c>
      <c r="G42" s="66" t="str">
        <f t="shared" ref="G42:H42" si="54">+G41</f>
        <v>$32,303.03</v>
      </c>
      <c r="H42" s="66" t="str">
        <f t="shared" si="54"/>
        <v>$32,303.03</v>
      </c>
      <c r="I42" s="67"/>
      <c r="J42" s="64">
        <v>24.0</v>
      </c>
      <c r="K42" s="58" t="s">
        <v>106</v>
      </c>
      <c r="L42" s="65" t="str">
        <f t="shared" si="10"/>
        <v>  951,943.23 </v>
      </c>
      <c r="M42" s="66" t="str">
        <f t="shared" si="5"/>
        <v>$19,155.99</v>
      </c>
      <c r="N42" s="65" t="str">
        <f t="shared" si="6"/>
        <v>  14,983.33 </v>
      </c>
      <c r="O42" s="70" t="str">
        <f t="shared" ref="O42:P42" si="55">+O41</f>
        <v>$34,139.31</v>
      </c>
      <c r="P42" s="70" t="str">
        <f t="shared" si="55"/>
        <v>$34,139.31</v>
      </c>
    </row>
    <row r="43" ht="14.25" customHeight="1">
      <c r="B43" s="64">
        <v>25.0</v>
      </c>
      <c r="C43" s="58" t="s">
        <v>107</v>
      </c>
      <c r="D43" s="65" t="str">
        <f t="shared" si="8"/>
        <v>  922,833.38 </v>
      </c>
      <c r="E43" s="66" t="str">
        <f t="shared" si="2"/>
        <v>$20,236.97</v>
      </c>
      <c r="F43" s="65" t="str">
        <f t="shared" si="3"/>
        <v>  12,066.06 </v>
      </c>
      <c r="G43" s="66" t="str">
        <f t="shared" ref="G43:H43" si="56">+G42</f>
        <v>$32,303.03</v>
      </c>
      <c r="H43" s="66" t="str">
        <f t="shared" si="56"/>
        <v>$32,303.03</v>
      </c>
      <c r="I43" s="67"/>
      <c r="J43" s="64">
        <v>25.0</v>
      </c>
      <c r="K43" s="58" t="s">
        <v>107</v>
      </c>
      <c r="L43" s="65" t="str">
        <f t="shared" si="10"/>
        <v>  932,787.24 </v>
      </c>
      <c r="M43" s="66" t="str">
        <f t="shared" si="5"/>
        <v>$19,457.50</v>
      </c>
      <c r="N43" s="65" t="str">
        <f t="shared" si="6"/>
        <v>  14,681.82 </v>
      </c>
      <c r="O43" s="70" t="str">
        <f t="shared" ref="O43:P43" si="57">+O42</f>
        <v>$34,139.31</v>
      </c>
      <c r="P43" s="70" t="str">
        <f t="shared" si="57"/>
        <v>$34,139.31</v>
      </c>
    </row>
    <row r="44" ht="14.25" customHeight="1">
      <c r="B44" s="64">
        <v>26.0</v>
      </c>
      <c r="C44" s="58" t="s">
        <v>108</v>
      </c>
      <c r="D44" s="65" t="str">
        <f t="shared" si="8"/>
        <v>  902,596.41 </v>
      </c>
      <c r="E44" s="66" t="str">
        <f t="shared" si="2"/>
        <v>$20,501.57</v>
      </c>
      <c r="F44" s="65" t="str">
        <f t="shared" si="3"/>
        <v>  11,801.47 </v>
      </c>
      <c r="G44" s="66" t="str">
        <f t="shared" ref="G44:H44" si="58">+G43</f>
        <v>$32,303.03</v>
      </c>
      <c r="H44" s="66" t="str">
        <f t="shared" si="58"/>
        <v>$32,303.03</v>
      </c>
      <c r="I44" s="67"/>
      <c r="J44" s="64">
        <v>26.0</v>
      </c>
      <c r="K44" s="58" t="s">
        <v>108</v>
      </c>
      <c r="L44" s="65" t="str">
        <f t="shared" si="10"/>
        <v>  913,329.74 </v>
      </c>
      <c r="M44" s="66" t="str">
        <f t="shared" si="5"/>
        <v>$19,763.76</v>
      </c>
      <c r="N44" s="65" t="str">
        <f t="shared" si="6"/>
        <v>  14,375.56 </v>
      </c>
      <c r="O44" s="70" t="str">
        <f t="shared" ref="O44:P44" si="59">+O43</f>
        <v>$34,139.31</v>
      </c>
      <c r="P44" s="70" t="str">
        <f t="shared" si="59"/>
        <v>$34,139.31</v>
      </c>
    </row>
    <row r="45" ht="14.25" customHeight="1">
      <c r="B45" s="64">
        <v>27.0</v>
      </c>
      <c r="C45" s="58" t="s">
        <v>109</v>
      </c>
      <c r="D45" s="65" t="str">
        <f t="shared" si="8"/>
        <v>  882,094.84 </v>
      </c>
      <c r="E45" s="66" t="str">
        <f t="shared" si="2"/>
        <v>$20,769.63</v>
      </c>
      <c r="F45" s="65" t="str">
        <f t="shared" si="3"/>
        <v>  11,533.41 </v>
      </c>
      <c r="G45" s="66" t="str">
        <f t="shared" ref="G45:H45" si="60">+G44</f>
        <v>$32,303.03</v>
      </c>
      <c r="H45" s="66" t="str">
        <f t="shared" si="60"/>
        <v>$32,303.03</v>
      </c>
      <c r="I45" s="67"/>
      <c r="J45" s="64">
        <v>27.0</v>
      </c>
      <c r="K45" s="58" t="s">
        <v>109</v>
      </c>
      <c r="L45" s="65" t="str">
        <f t="shared" si="10"/>
        <v>  893,565.98 </v>
      </c>
      <c r="M45" s="66" t="str">
        <f t="shared" si="5"/>
        <v>$20,074.83</v>
      </c>
      <c r="N45" s="65" t="str">
        <f t="shared" si="6"/>
        <v>  14,064.48 </v>
      </c>
      <c r="O45" s="70" t="str">
        <f t="shared" ref="O45:P45" si="61">+O44</f>
        <v>$34,139.31</v>
      </c>
      <c r="P45" s="70" t="str">
        <f t="shared" si="61"/>
        <v>$34,139.31</v>
      </c>
    </row>
    <row r="46" ht="14.25" customHeight="1">
      <c r="B46" s="64">
        <v>28.0</v>
      </c>
      <c r="C46" s="58" t="s">
        <v>110</v>
      </c>
      <c r="D46" s="65" t="str">
        <f t="shared" si="8"/>
        <v>  861,325.21 </v>
      </c>
      <c r="E46" s="66" t="str">
        <f t="shared" si="2"/>
        <v>$21,041.19</v>
      </c>
      <c r="F46" s="65" t="str">
        <f t="shared" si="3"/>
        <v>  11,261.84 </v>
      </c>
      <c r="G46" s="66" t="str">
        <f t="shared" ref="G46:H46" si="62">+G45</f>
        <v>$32,303.03</v>
      </c>
      <c r="H46" s="66" t="str">
        <f t="shared" si="62"/>
        <v>$32,303.03</v>
      </c>
      <c r="I46" s="67"/>
      <c r="J46" s="64">
        <v>28.0</v>
      </c>
      <c r="K46" s="58" t="s">
        <v>110</v>
      </c>
      <c r="L46" s="65" t="str">
        <f t="shared" si="10"/>
        <v>  873,491.15 </v>
      </c>
      <c r="M46" s="66" t="str">
        <f t="shared" si="5"/>
        <v>$20,390.80</v>
      </c>
      <c r="N46" s="65" t="str">
        <f t="shared" si="6"/>
        <v>  13,748.51 </v>
      </c>
      <c r="O46" s="70" t="str">
        <f t="shared" ref="O46:P46" si="63">+O45</f>
        <v>$34,139.31</v>
      </c>
      <c r="P46" s="70" t="str">
        <f t="shared" si="63"/>
        <v>$34,139.31</v>
      </c>
    </row>
    <row r="47" ht="14.25" customHeight="1">
      <c r="B47" s="64">
        <v>29.0</v>
      </c>
      <c r="C47" s="58" t="s">
        <v>111</v>
      </c>
      <c r="D47" s="65" t="str">
        <f t="shared" si="8"/>
        <v>  840,284.02 </v>
      </c>
      <c r="E47" s="66" t="str">
        <f t="shared" si="2"/>
        <v>$21,316.30</v>
      </c>
      <c r="F47" s="65" t="str">
        <f t="shared" si="3"/>
        <v>  10,986.73 </v>
      </c>
      <c r="G47" s="66" t="str">
        <f t="shared" ref="G47:H47" si="64">+G46</f>
        <v>$32,303.03</v>
      </c>
      <c r="H47" s="66" t="str">
        <f t="shared" si="64"/>
        <v>$32,303.03</v>
      </c>
      <c r="I47" s="67"/>
      <c r="J47" s="64">
        <v>29.0</v>
      </c>
      <c r="K47" s="58" t="s">
        <v>111</v>
      </c>
      <c r="L47" s="65" t="str">
        <f t="shared" si="10"/>
        <v>  853,100.35 </v>
      </c>
      <c r="M47" s="66" t="str">
        <f t="shared" si="5"/>
        <v>$20,711.75</v>
      </c>
      <c r="N47" s="65" t="str">
        <f t="shared" si="6"/>
        <v>  13,427.57 </v>
      </c>
      <c r="O47" s="70" t="str">
        <f t="shared" ref="O47:P47" si="65">+O46</f>
        <v>$34,139.31</v>
      </c>
      <c r="P47" s="70" t="str">
        <f t="shared" si="65"/>
        <v>$34,139.31</v>
      </c>
    </row>
    <row r="48" ht="14.25" customHeight="1">
      <c r="B48" s="64">
        <v>30.0</v>
      </c>
      <c r="C48" s="58" t="s">
        <v>112</v>
      </c>
      <c r="D48" s="65" t="str">
        <f t="shared" si="8"/>
        <v>  818,967.72 </v>
      </c>
      <c r="E48" s="66" t="str">
        <f t="shared" si="2"/>
        <v>$21,595.01</v>
      </c>
      <c r="F48" s="65" t="str">
        <f t="shared" si="3"/>
        <v>  10,708.02 </v>
      </c>
      <c r="G48" s="66" t="str">
        <f t="shared" ref="G48:H48" si="66">+G47</f>
        <v>$32,303.03</v>
      </c>
      <c r="H48" s="66" t="str">
        <f t="shared" si="66"/>
        <v>$32,303.03</v>
      </c>
      <c r="I48" s="67"/>
      <c r="J48" s="64">
        <v>30.0</v>
      </c>
      <c r="K48" s="58" t="s">
        <v>112</v>
      </c>
      <c r="L48" s="65" t="str">
        <f t="shared" si="10"/>
        <v>  832,388.60 </v>
      </c>
      <c r="M48" s="66" t="str">
        <f t="shared" si="5"/>
        <v>$21,037.75</v>
      </c>
      <c r="N48" s="65" t="str">
        <f t="shared" si="6"/>
        <v>  13,101.57 </v>
      </c>
      <c r="O48" s="70" t="str">
        <f t="shared" ref="O48:P48" si="67">+O47</f>
        <v>$34,139.31</v>
      </c>
      <c r="P48" s="70" t="str">
        <f t="shared" si="67"/>
        <v>$34,139.31</v>
      </c>
    </row>
    <row r="49" ht="14.25" customHeight="1">
      <c r="B49" s="64">
        <v>31.0</v>
      </c>
      <c r="C49" s="58" t="s">
        <v>113</v>
      </c>
      <c r="D49" s="65" t="str">
        <f t="shared" si="8"/>
        <v>  797,372.70 </v>
      </c>
      <c r="E49" s="66" t="str">
        <f t="shared" si="2"/>
        <v>$21,877.37</v>
      </c>
      <c r="F49" s="65" t="str">
        <f t="shared" si="3"/>
        <v>  10,425.66 </v>
      </c>
      <c r="G49" s="66" t="str">
        <f t="shared" ref="G49:H49" si="68">+G48</f>
        <v>$32,303.03</v>
      </c>
      <c r="H49" s="66" t="str">
        <f t="shared" si="68"/>
        <v>$32,303.03</v>
      </c>
      <c r="I49" s="67"/>
      <c r="J49" s="64">
        <v>31.0</v>
      </c>
      <c r="K49" s="58" t="s">
        <v>113</v>
      </c>
      <c r="L49" s="65" t="str">
        <f t="shared" si="10"/>
        <v>  811,350.85 </v>
      </c>
      <c r="M49" s="66" t="str">
        <f t="shared" si="5"/>
        <v>$21,368.87</v>
      </c>
      <c r="N49" s="65" t="str">
        <f t="shared" si="6"/>
        <v>  12,770.44 </v>
      </c>
      <c r="O49" s="70" t="str">
        <f t="shared" ref="O49:P49" si="69">+O48</f>
        <v>$34,139.31</v>
      </c>
      <c r="P49" s="70" t="str">
        <f t="shared" si="69"/>
        <v>$34,139.31</v>
      </c>
    </row>
    <row r="50" ht="14.25" customHeight="1">
      <c r="B50" s="64">
        <v>32.0</v>
      </c>
      <c r="C50" s="58" t="s">
        <v>114</v>
      </c>
      <c r="D50" s="65" t="str">
        <f t="shared" si="8"/>
        <v>  775,495.33 </v>
      </c>
      <c r="E50" s="66" t="str">
        <f t="shared" si="2"/>
        <v>$22,163.42</v>
      </c>
      <c r="F50" s="65" t="str">
        <f t="shared" si="3"/>
        <v>  10,139.62 </v>
      </c>
      <c r="G50" s="66" t="str">
        <f t="shared" ref="G50:H50" si="70">+G49</f>
        <v>$32,303.03</v>
      </c>
      <c r="H50" s="66" t="str">
        <f t="shared" si="70"/>
        <v>$32,303.03</v>
      </c>
      <c r="I50" s="67"/>
      <c r="J50" s="64">
        <v>32.0</v>
      </c>
      <c r="K50" s="58" t="s">
        <v>114</v>
      </c>
      <c r="L50" s="65" t="str">
        <f t="shared" si="10"/>
        <v>  789,981.98 </v>
      </c>
      <c r="M50" s="66" t="str">
        <f t="shared" si="5"/>
        <v>$21,705.22</v>
      </c>
      <c r="N50" s="65" t="str">
        <f t="shared" si="6"/>
        <v>  12,434.10 </v>
      </c>
      <c r="O50" s="70" t="str">
        <f t="shared" ref="O50:P50" si="71">+O49</f>
        <v>$34,139.31</v>
      </c>
      <c r="P50" s="70" t="str">
        <f t="shared" si="71"/>
        <v>$34,139.31</v>
      </c>
    </row>
    <row r="51" ht="14.25" customHeight="1">
      <c r="B51" s="64">
        <v>33.0</v>
      </c>
      <c r="C51" s="58" t="s">
        <v>115</v>
      </c>
      <c r="D51" s="65" t="str">
        <f t="shared" si="8"/>
        <v>  753,331.92 </v>
      </c>
      <c r="E51" s="66" t="str">
        <f t="shared" si="2"/>
        <v>$22,453.20</v>
      </c>
      <c r="F51" s="65" t="str">
        <f t="shared" si="3"/>
        <v>  9,849.83 </v>
      </c>
      <c r="G51" s="66" t="str">
        <f t="shared" ref="G51:H51" si="72">+G50</f>
        <v>$32,303.03</v>
      </c>
      <c r="H51" s="66" t="str">
        <f t="shared" si="72"/>
        <v>$32,303.03</v>
      </c>
      <c r="I51" s="67"/>
      <c r="J51" s="64">
        <v>33.0</v>
      </c>
      <c r="K51" s="58" t="s">
        <v>115</v>
      </c>
      <c r="L51" s="65" t="str">
        <f t="shared" si="10"/>
        <v>  768,276.76 </v>
      </c>
      <c r="M51" s="66" t="str">
        <f t="shared" si="5"/>
        <v>$22,046.85</v>
      </c>
      <c r="N51" s="65" t="str">
        <f t="shared" si="6"/>
        <v>  12,092.47 </v>
      </c>
      <c r="O51" s="70" t="str">
        <f t="shared" ref="O51:P51" si="73">+O50</f>
        <v>$34,139.31</v>
      </c>
      <c r="P51" s="70" t="str">
        <f t="shared" si="73"/>
        <v>$34,139.31</v>
      </c>
    </row>
    <row r="52" ht="14.25" customHeight="1">
      <c r="B52" s="64">
        <v>34.0</v>
      </c>
      <c r="C52" s="58" t="s">
        <v>116</v>
      </c>
      <c r="D52" s="65" t="str">
        <f t="shared" si="8"/>
        <v>  730,878.71 </v>
      </c>
      <c r="E52" s="66" t="str">
        <f t="shared" si="2"/>
        <v>$22,746.78</v>
      </c>
      <c r="F52" s="65" t="str">
        <f t="shared" si="3"/>
        <v>  9,556.25 </v>
      </c>
      <c r="G52" s="66" t="str">
        <f t="shared" ref="G52:H52" si="74">+G51</f>
        <v>$32,303.03</v>
      </c>
      <c r="H52" s="66" t="str">
        <f t="shared" si="74"/>
        <v>$32,303.03</v>
      </c>
      <c r="I52" s="67"/>
      <c r="J52" s="64">
        <v>34.0</v>
      </c>
      <c r="K52" s="58" t="s">
        <v>116</v>
      </c>
      <c r="L52" s="65" t="str">
        <f t="shared" si="10"/>
        <v>  746,229.91 </v>
      </c>
      <c r="M52" s="66" t="str">
        <f t="shared" si="5"/>
        <v>$22,393.86</v>
      </c>
      <c r="N52" s="65" t="str">
        <f t="shared" si="6"/>
        <v>  11,745.45 </v>
      </c>
      <c r="O52" s="70" t="str">
        <f t="shared" ref="O52:P52" si="75">+O51</f>
        <v>$34,139.31</v>
      </c>
      <c r="P52" s="70" t="str">
        <f t="shared" si="75"/>
        <v>$34,139.31</v>
      </c>
    </row>
    <row r="53" ht="14.25" customHeight="1">
      <c r="B53" s="64">
        <v>35.0</v>
      </c>
      <c r="C53" s="58" t="s">
        <v>117</v>
      </c>
      <c r="D53" s="65" t="str">
        <f t="shared" si="8"/>
        <v>  708,131.93 </v>
      </c>
      <c r="E53" s="66" t="str">
        <f t="shared" si="2"/>
        <v>$23,044.19</v>
      </c>
      <c r="F53" s="65" t="str">
        <f t="shared" si="3"/>
        <v>  9,258.84 </v>
      </c>
      <c r="G53" s="66" t="str">
        <f t="shared" ref="G53:H53" si="76">+G52</f>
        <v>$32,303.03</v>
      </c>
      <c r="H53" s="66" t="str">
        <f t="shared" si="76"/>
        <v>$32,303.03</v>
      </c>
      <c r="I53" s="67"/>
      <c r="J53" s="64">
        <v>35.0</v>
      </c>
      <c r="K53" s="58" t="s">
        <v>117</v>
      </c>
      <c r="L53" s="65" t="str">
        <f t="shared" si="10"/>
        <v>  723,836.05 </v>
      </c>
      <c r="M53" s="66" t="str">
        <f t="shared" si="5"/>
        <v>$22,746.33</v>
      </c>
      <c r="N53" s="65" t="str">
        <f t="shared" si="6"/>
        <v>  11,392.98 </v>
      </c>
      <c r="O53" s="70" t="str">
        <f t="shared" ref="O53:P53" si="77">+O52</f>
        <v>$34,139.31</v>
      </c>
      <c r="P53" s="70" t="str">
        <f t="shared" si="77"/>
        <v>$34,139.31</v>
      </c>
    </row>
    <row r="54" ht="14.25" customHeight="1">
      <c r="B54" s="64">
        <v>36.0</v>
      </c>
      <c r="C54" s="58" t="s">
        <v>118</v>
      </c>
      <c r="D54" s="65" t="str">
        <f t="shared" si="8"/>
        <v>  685,087.74 </v>
      </c>
      <c r="E54" s="66" t="str">
        <f t="shared" si="2"/>
        <v>$23,345.50</v>
      </c>
      <c r="F54" s="65" t="str">
        <f t="shared" si="3"/>
        <v>  8,957.54 </v>
      </c>
      <c r="G54" s="66" t="str">
        <f t="shared" ref="G54:H54" si="78">+G53</f>
        <v>$32,303.03</v>
      </c>
      <c r="H54" s="66" t="str">
        <f t="shared" si="78"/>
        <v>$32,303.03</v>
      </c>
      <c r="I54" s="67"/>
      <c r="J54" s="64">
        <v>36.0</v>
      </c>
      <c r="K54" s="58" t="s">
        <v>118</v>
      </c>
      <c r="L54" s="65" t="str">
        <f t="shared" si="10"/>
        <v>  701,089.72 </v>
      </c>
      <c r="M54" s="66" t="str">
        <f t="shared" si="5"/>
        <v>$23,104.35</v>
      </c>
      <c r="N54" s="65" t="str">
        <f t="shared" si="6"/>
        <v>  11,034.96 </v>
      </c>
      <c r="O54" s="70" t="str">
        <f t="shared" ref="O54:P54" si="79">+O53</f>
        <v>$34,139.31</v>
      </c>
      <c r="P54" s="70" t="str">
        <f t="shared" si="79"/>
        <v>$34,139.31</v>
      </c>
    </row>
    <row r="55" ht="14.25" customHeight="1">
      <c r="B55" s="64">
        <v>37.0</v>
      </c>
      <c r="C55" s="58" t="s">
        <v>119</v>
      </c>
      <c r="D55" s="65" t="str">
        <f t="shared" si="8"/>
        <v>  661,742.24 </v>
      </c>
      <c r="E55" s="66" t="str">
        <f t="shared" si="2"/>
        <v>$23,650.74</v>
      </c>
      <c r="F55" s="65" t="str">
        <f t="shared" si="3"/>
        <v>  8,652.29 </v>
      </c>
      <c r="G55" s="66" t="str">
        <f t="shared" ref="G55:H55" si="80">+G54</f>
        <v>$32,303.03</v>
      </c>
      <c r="H55" s="66" t="str">
        <f t="shared" si="80"/>
        <v>$32,303.03</v>
      </c>
      <c r="I55" s="67"/>
      <c r="J55" s="64">
        <v>37.0</v>
      </c>
      <c r="K55" s="58" t="s">
        <v>119</v>
      </c>
      <c r="L55" s="65" t="str">
        <f t="shared" si="10"/>
        <v>  677,985.36 </v>
      </c>
      <c r="M55" s="66" t="str">
        <f t="shared" si="5"/>
        <v>$23,468.01</v>
      </c>
      <c r="N55" s="65" t="str">
        <f t="shared" si="6"/>
        <v>  10,671.30 </v>
      </c>
      <c r="O55" s="70" t="str">
        <f t="shared" ref="O55:P55" si="81">+O54</f>
        <v>$34,139.31</v>
      </c>
      <c r="P55" s="70" t="str">
        <f t="shared" si="81"/>
        <v>$34,139.31</v>
      </c>
    </row>
    <row r="56" ht="14.25" customHeight="1">
      <c r="B56" s="64">
        <v>38.0</v>
      </c>
      <c r="C56" s="58" t="s">
        <v>120</v>
      </c>
      <c r="D56" s="65" t="str">
        <f t="shared" si="8"/>
        <v>  638,091.50 </v>
      </c>
      <c r="E56" s="66" t="str">
        <f t="shared" si="2"/>
        <v>$23,959.97</v>
      </c>
      <c r="F56" s="65" t="str">
        <f t="shared" si="3"/>
        <v>  8,343.06 </v>
      </c>
      <c r="G56" s="66" t="str">
        <f t="shared" ref="G56:H56" si="82">+G55</f>
        <v>$32,303.03</v>
      </c>
      <c r="H56" s="66" t="str">
        <f t="shared" si="82"/>
        <v>$32,303.03</v>
      </c>
      <c r="I56" s="67"/>
      <c r="J56" s="64">
        <v>38.0</v>
      </c>
      <c r="K56" s="58" t="s">
        <v>120</v>
      </c>
      <c r="L56" s="65" t="str">
        <f t="shared" si="10"/>
        <v>  654,517.35 </v>
      </c>
      <c r="M56" s="66" t="str">
        <f t="shared" si="5"/>
        <v>$23,837.39</v>
      </c>
      <c r="N56" s="65" t="str">
        <f t="shared" si="6"/>
        <v>  10,301.92 </v>
      </c>
      <c r="O56" s="70" t="str">
        <f t="shared" ref="O56:P56" si="83">+O55</f>
        <v>$34,139.31</v>
      </c>
      <c r="P56" s="70" t="str">
        <f t="shared" si="83"/>
        <v>$34,139.31</v>
      </c>
    </row>
    <row r="57" ht="14.25" customHeight="1">
      <c r="B57" s="64">
        <v>39.0</v>
      </c>
      <c r="C57" s="58" t="s">
        <v>121</v>
      </c>
      <c r="D57" s="65" t="str">
        <f t="shared" si="8"/>
        <v>  614,131.52 </v>
      </c>
      <c r="E57" s="66" t="str">
        <f t="shared" si="2"/>
        <v>$24,273.25</v>
      </c>
      <c r="F57" s="65" t="str">
        <f t="shared" si="3"/>
        <v>  8,029.78 </v>
      </c>
      <c r="G57" s="66" t="str">
        <f t="shared" ref="G57:H57" si="84">+G56</f>
        <v>$32,303.03</v>
      </c>
      <c r="H57" s="66" t="str">
        <f t="shared" si="84"/>
        <v>$32,303.03</v>
      </c>
      <c r="I57" s="67"/>
      <c r="J57" s="64">
        <v>39.0</v>
      </c>
      <c r="K57" s="58" t="s">
        <v>121</v>
      </c>
      <c r="L57" s="65" t="str">
        <f t="shared" si="10"/>
        <v>  630,679.96 </v>
      </c>
      <c r="M57" s="66" t="str">
        <f t="shared" si="5"/>
        <v>$24,212.59</v>
      </c>
      <c r="N57" s="65" t="str">
        <f t="shared" si="6"/>
        <v>  9,926.73 </v>
      </c>
      <c r="O57" s="70" t="str">
        <f t="shared" ref="O57:P57" si="85">+O56</f>
        <v>$34,139.31</v>
      </c>
      <c r="P57" s="70" t="str">
        <f t="shared" si="85"/>
        <v>$34,139.31</v>
      </c>
    </row>
    <row r="58" ht="14.25" customHeight="1">
      <c r="B58" s="64">
        <v>40.0</v>
      </c>
      <c r="C58" s="58" t="s">
        <v>122</v>
      </c>
      <c r="D58" s="65" t="str">
        <f t="shared" si="8"/>
        <v>  589,858.27 </v>
      </c>
      <c r="E58" s="66" t="str">
        <f t="shared" si="2"/>
        <v>$24,590.63</v>
      </c>
      <c r="F58" s="65" t="str">
        <f t="shared" si="3"/>
        <v>  7,712.41 </v>
      </c>
      <c r="G58" s="66" t="str">
        <f t="shared" ref="G58:H58" si="86">+G57</f>
        <v>$32,303.03</v>
      </c>
      <c r="H58" s="66" t="str">
        <f t="shared" si="86"/>
        <v>$32,303.03</v>
      </c>
      <c r="I58" s="67"/>
      <c r="J58" s="64">
        <v>40.0</v>
      </c>
      <c r="K58" s="58" t="s">
        <v>122</v>
      </c>
      <c r="L58" s="65" t="str">
        <f t="shared" si="10"/>
        <v>  606,467.38 </v>
      </c>
      <c r="M58" s="66" t="str">
        <f t="shared" si="5"/>
        <v>$24,593.68</v>
      </c>
      <c r="N58" s="65" t="str">
        <f t="shared" si="6"/>
        <v>  9,545.63 </v>
      </c>
      <c r="O58" s="70" t="str">
        <f t="shared" ref="O58:P58" si="87">+O57</f>
        <v>$34,139.31</v>
      </c>
      <c r="P58" s="70" t="str">
        <f t="shared" si="87"/>
        <v>$34,139.31</v>
      </c>
    </row>
    <row r="59" ht="14.25" customHeight="1">
      <c r="B59" s="64">
        <v>41.0</v>
      </c>
      <c r="C59" s="58" t="s">
        <v>123</v>
      </c>
      <c r="D59" s="65" t="str">
        <f t="shared" si="8"/>
        <v>  565,267.65 </v>
      </c>
      <c r="E59" s="66" t="str">
        <f t="shared" si="2"/>
        <v>$24,912.15</v>
      </c>
      <c r="F59" s="65" t="str">
        <f t="shared" si="3"/>
        <v>  7,390.89 </v>
      </c>
      <c r="G59" s="66" t="str">
        <f t="shared" ref="G59:H59" si="88">+G58</f>
        <v>$32,303.03</v>
      </c>
      <c r="H59" s="66" t="str">
        <f t="shared" si="88"/>
        <v>$32,303.03</v>
      </c>
      <c r="I59" s="67"/>
      <c r="J59" s="64">
        <v>41.0</v>
      </c>
      <c r="K59" s="58" t="s">
        <v>123</v>
      </c>
      <c r="L59" s="65" t="str">
        <f t="shared" si="10"/>
        <v>  581,873.69 </v>
      </c>
      <c r="M59" s="66" t="str">
        <f t="shared" si="5"/>
        <v>$24,980.78</v>
      </c>
      <c r="N59" s="65" t="str">
        <f t="shared" si="6"/>
        <v>  9,158.53 </v>
      </c>
      <c r="O59" s="70" t="str">
        <f t="shared" ref="O59:P59" si="89">+O58</f>
        <v>$34,139.31</v>
      </c>
      <c r="P59" s="70" t="str">
        <f t="shared" si="89"/>
        <v>$34,139.31</v>
      </c>
    </row>
    <row r="60" ht="14.25" customHeight="1">
      <c r="B60" s="64">
        <v>42.0</v>
      </c>
      <c r="C60" s="58" t="s">
        <v>124</v>
      </c>
      <c r="D60" s="65" t="str">
        <f t="shared" si="8"/>
        <v>  540,355.50 </v>
      </c>
      <c r="E60" s="66" t="str">
        <f t="shared" si="2"/>
        <v>$25,237.87</v>
      </c>
      <c r="F60" s="65" t="str">
        <f t="shared" si="3"/>
        <v>  7,065.16 </v>
      </c>
      <c r="G60" s="66" t="str">
        <f t="shared" ref="G60:H60" si="90">+G59</f>
        <v>$32,303.03</v>
      </c>
      <c r="H60" s="66" t="str">
        <f t="shared" si="90"/>
        <v>$32,303.03</v>
      </c>
      <c r="I60" s="67"/>
      <c r="J60" s="64">
        <v>42.0</v>
      </c>
      <c r="K60" s="58" t="s">
        <v>124</v>
      </c>
      <c r="L60" s="65" t="str">
        <f t="shared" si="10"/>
        <v>  556,892.91 </v>
      </c>
      <c r="M60" s="66" t="str">
        <f t="shared" si="5"/>
        <v>$25,373.97</v>
      </c>
      <c r="N60" s="65" t="str">
        <f t="shared" si="6"/>
        <v>  8,765.34 </v>
      </c>
      <c r="O60" s="70" t="str">
        <f t="shared" ref="O60:P60" si="91">+O59</f>
        <v>$34,139.31</v>
      </c>
      <c r="P60" s="70" t="str">
        <f t="shared" si="91"/>
        <v>$34,139.31</v>
      </c>
    </row>
    <row r="61" ht="14.25" customHeight="1">
      <c r="B61" s="64">
        <v>43.0</v>
      </c>
      <c r="C61" s="58" t="s">
        <v>125</v>
      </c>
      <c r="D61" s="65" t="str">
        <f t="shared" si="8"/>
        <v>  515,117.62 </v>
      </c>
      <c r="E61" s="66" t="str">
        <f t="shared" si="2"/>
        <v>$25,567.86</v>
      </c>
      <c r="F61" s="65" t="str">
        <f t="shared" si="3"/>
        <v>  6,735.17 </v>
      </c>
      <c r="G61" s="66" t="str">
        <f t="shared" ref="G61:H61" si="92">+G60</f>
        <v>$32,303.03</v>
      </c>
      <c r="H61" s="66" t="str">
        <f t="shared" si="92"/>
        <v>$32,303.03</v>
      </c>
      <c r="I61" s="67"/>
      <c r="J61" s="64">
        <v>43.0</v>
      </c>
      <c r="K61" s="58" t="s">
        <v>125</v>
      </c>
      <c r="L61" s="65" t="str">
        <f t="shared" si="10"/>
        <v>  531,518.94 </v>
      </c>
      <c r="M61" s="66" t="str">
        <f t="shared" si="5"/>
        <v>$25,773.35</v>
      </c>
      <c r="N61" s="65" t="str">
        <f t="shared" si="6"/>
        <v>  8,365.96 </v>
      </c>
      <c r="O61" s="70" t="str">
        <f t="shared" ref="O61:P61" si="93">+O60</f>
        <v>$34,139.31</v>
      </c>
      <c r="P61" s="70" t="str">
        <f t="shared" si="93"/>
        <v>$34,139.31</v>
      </c>
    </row>
    <row r="62" ht="14.25" customHeight="1">
      <c r="B62" s="64">
        <v>44.0</v>
      </c>
      <c r="C62" s="58" t="s">
        <v>126</v>
      </c>
      <c r="D62" s="65" t="str">
        <f t="shared" si="8"/>
        <v>  489,549.76 </v>
      </c>
      <c r="E62" s="66" t="str">
        <f t="shared" si="2"/>
        <v>$25,902.16</v>
      </c>
      <c r="F62" s="65" t="str">
        <f t="shared" si="3"/>
        <v>  6,400.87 </v>
      </c>
      <c r="G62" s="66" t="str">
        <f t="shared" ref="G62:H62" si="94">+G61</f>
        <v>$32,303.03</v>
      </c>
      <c r="H62" s="66" t="str">
        <f t="shared" si="94"/>
        <v>$32,303.03</v>
      </c>
      <c r="I62" s="67"/>
      <c r="J62" s="64">
        <v>44.0</v>
      </c>
      <c r="K62" s="58" t="s">
        <v>126</v>
      </c>
      <c r="L62" s="65" t="str">
        <f t="shared" si="10"/>
        <v>  505,745.58 </v>
      </c>
      <c r="M62" s="66" t="str">
        <f t="shared" si="5"/>
        <v>$26,179.02</v>
      </c>
      <c r="N62" s="65" t="str">
        <f t="shared" si="6"/>
        <v>  7,960.30 </v>
      </c>
      <c r="O62" s="70" t="str">
        <f t="shared" ref="O62:P62" si="95">+O61</f>
        <v>$34,139.31</v>
      </c>
      <c r="P62" s="70" t="str">
        <f t="shared" si="95"/>
        <v>$34,139.31</v>
      </c>
    </row>
    <row r="63" ht="14.25" customHeight="1">
      <c r="B63" s="64">
        <v>45.0</v>
      </c>
      <c r="C63" s="58" t="s">
        <v>127</v>
      </c>
      <c r="D63" s="65" t="str">
        <f t="shared" si="8"/>
        <v>  463,647.60 </v>
      </c>
      <c r="E63" s="66" t="str">
        <f t="shared" si="2"/>
        <v>$26,240.83</v>
      </c>
      <c r="F63" s="65" t="str">
        <f t="shared" si="3"/>
        <v>  6,062.20 </v>
      </c>
      <c r="G63" s="66" t="str">
        <f t="shared" ref="G63:H63" si="96">+G62</f>
        <v>$32,303.03</v>
      </c>
      <c r="H63" s="66" t="str">
        <f t="shared" si="96"/>
        <v>$32,303.03</v>
      </c>
      <c r="I63" s="67"/>
      <c r="J63" s="64">
        <v>45.0</v>
      </c>
      <c r="K63" s="58" t="s">
        <v>127</v>
      </c>
      <c r="L63" s="65" t="str">
        <f t="shared" si="10"/>
        <v>  479,566.57 </v>
      </c>
      <c r="M63" s="66" t="str">
        <f t="shared" si="5"/>
        <v>$26,591.07</v>
      </c>
      <c r="N63" s="65" t="str">
        <f t="shared" si="6"/>
        <v>  7,548.25 </v>
      </c>
      <c r="O63" s="70" t="str">
        <f t="shared" ref="O63:P63" si="97">+O62</f>
        <v>$34,139.31</v>
      </c>
      <c r="P63" s="70" t="str">
        <f t="shared" si="97"/>
        <v>$34,139.31</v>
      </c>
    </row>
    <row r="64" ht="14.25" customHeight="1">
      <c r="B64" s="64">
        <v>46.0</v>
      </c>
      <c r="C64" s="58" t="s">
        <v>128</v>
      </c>
      <c r="D64" s="65" t="str">
        <f t="shared" si="8"/>
        <v>  437,406.77 </v>
      </c>
      <c r="E64" s="66" t="str">
        <f t="shared" si="2"/>
        <v>$26,583.93</v>
      </c>
      <c r="F64" s="65" t="str">
        <f t="shared" si="3"/>
        <v>  5,719.10 </v>
      </c>
      <c r="G64" s="66" t="str">
        <f t="shared" ref="G64:H64" si="98">+G63</f>
        <v>$32,303.03</v>
      </c>
      <c r="H64" s="66" t="str">
        <f t="shared" si="98"/>
        <v>$32,303.03</v>
      </c>
      <c r="I64" s="67"/>
      <c r="J64" s="64">
        <v>46.0</v>
      </c>
      <c r="K64" s="58" t="s">
        <v>128</v>
      </c>
      <c r="L64" s="65" t="str">
        <f t="shared" si="10"/>
        <v>  452,975.50 </v>
      </c>
      <c r="M64" s="66" t="str">
        <f t="shared" si="5"/>
        <v>$27,009.60</v>
      </c>
      <c r="N64" s="65" t="str">
        <f t="shared" si="6"/>
        <v>  7,129.71 </v>
      </c>
      <c r="O64" s="70" t="str">
        <f t="shared" ref="O64:P64" si="99">+O63</f>
        <v>$34,139.31</v>
      </c>
      <c r="P64" s="70" t="str">
        <f t="shared" si="99"/>
        <v>$34,139.31</v>
      </c>
    </row>
    <row r="65" ht="14.25" customHeight="1">
      <c r="B65" s="64">
        <v>47.0</v>
      </c>
      <c r="C65" s="58" t="s">
        <v>129</v>
      </c>
      <c r="D65" s="65" t="str">
        <f t="shared" si="8"/>
        <v>  410,822.84 </v>
      </c>
      <c r="E65" s="66" t="str">
        <f t="shared" si="2"/>
        <v>$26,931.52</v>
      </c>
      <c r="F65" s="65" t="str">
        <f t="shared" si="3"/>
        <v>  5,371.52 </v>
      </c>
      <c r="G65" s="66" t="str">
        <f t="shared" ref="G65:H65" si="100">+G64</f>
        <v>$32,303.03</v>
      </c>
      <c r="H65" s="66" t="str">
        <f t="shared" si="100"/>
        <v>$32,303.03</v>
      </c>
      <c r="I65" s="67"/>
      <c r="J65" s="64">
        <v>47.0</v>
      </c>
      <c r="K65" s="58" t="s">
        <v>129</v>
      </c>
      <c r="L65" s="65" t="str">
        <f t="shared" si="10"/>
        <v>  425,965.89 </v>
      </c>
      <c r="M65" s="66" t="str">
        <f t="shared" si="5"/>
        <v>$27,434.73</v>
      </c>
      <c r="N65" s="65" t="str">
        <f t="shared" si="6"/>
        <v>  6,704.59 </v>
      </c>
      <c r="O65" s="70" t="str">
        <f t="shared" ref="O65:P65" si="101">+O64</f>
        <v>$34,139.31</v>
      </c>
      <c r="P65" s="70" t="str">
        <f t="shared" si="101"/>
        <v>$34,139.31</v>
      </c>
    </row>
    <row r="66" ht="14.25" customHeight="1">
      <c r="B66" s="64">
        <v>48.0</v>
      </c>
      <c r="C66" s="58" t="s">
        <v>130</v>
      </c>
      <c r="D66" s="65" t="str">
        <f t="shared" si="8"/>
        <v>  383,891.32 </v>
      </c>
      <c r="E66" s="66" t="str">
        <f t="shared" si="2"/>
        <v>$27,283.65</v>
      </c>
      <c r="F66" s="65" t="str">
        <f t="shared" si="3"/>
        <v>  5,019.39 </v>
      </c>
      <c r="G66" s="66" t="str">
        <f t="shared" ref="G66:H66" si="102">+G65</f>
        <v>$32,303.03</v>
      </c>
      <c r="H66" s="66" t="str">
        <f t="shared" si="102"/>
        <v>$32,303.03</v>
      </c>
      <c r="I66" s="67"/>
      <c r="J66" s="64">
        <v>48.0</v>
      </c>
      <c r="K66" s="58" t="s">
        <v>130</v>
      </c>
      <c r="L66" s="65" t="str">
        <f t="shared" si="10"/>
        <v>  398,531.16 </v>
      </c>
      <c r="M66" s="66" t="str">
        <f t="shared" si="5"/>
        <v>$27,866.54</v>
      </c>
      <c r="N66" s="65" t="str">
        <f t="shared" si="6"/>
        <v>  6,272.77 </v>
      </c>
      <c r="O66" s="70" t="str">
        <f t="shared" ref="O66:P66" si="103">+O65</f>
        <v>$34,139.31</v>
      </c>
      <c r="P66" s="70" t="str">
        <f t="shared" si="103"/>
        <v>$34,139.31</v>
      </c>
    </row>
    <row r="67" ht="14.25" customHeight="1">
      <c r="B67" s="64">
        <v>49.0</v>
      </c>
      <c r="C67" s="58" t="s">
        <v>131</v>
      </c>
      <c r="D67" s="65" t="str">
        <f t="shared" si="8"/>
        <v>  356,607.67 </v>
      </c>
      <c r="E67" s="66" t="str">
        <f t="shared" si="2"/>
        <v>$27,640.38</v>
      </c>
      <c r="F67" s="65" t="str">
        <f t="shared" si="3"/>
        <v>  4,662.65 </v>
      </c>
      <c r="G67" s="66" t="str">
        <f t="shared" ref="G67:H67" si="104">+G66</f>
        <v>$32,303.03</v>
      </c>
      <c r="H67" s="66" t="str">
        <f t="shared" si="104"/>
        <v>$32,303.03</v>
      </c>
      <c r="I67" s="67"/>
      <c r="J67" s="64">
        <v>49.0</v>
      </c>
      <c r="K67" s="58" t="s">
        <v>131</v>
      </c>
      <c r="L67" s="65" t="str">
        <f t="shared" si="10"/>
        <v>  370,664.62 </v>
      </c>
      <c r="M67" s="66" t="str">
        <f t="shared" si="5"/>
        <v>$28,305.16</v>
      </c>
      <c r="N67" s="65" t="str">
        <f t="shared" si="6"/>
        <v>  5,834.16 </v>
      </c>
      <c r="O67" s="70" t="str">
        <f t="shared" ref="O67:P67" si="105">+O66</f>
        <v>$34,139.31</v>
      </c>
      <c r="P67" s="70" t="str">
        <f t="shared" si="105"/>
        <v>$34,139.31</v>
      </c>
    </row>
    <row r="68" ht="14.25" customHeight="1">
      <c r="B68" s="64">
        <v>50.0</v>
      </c>
      <c r="C68" s="58" t="s">
        <v>132</v>
      </c>
      <c r="D68" s="65" t="str">
        <f t="shared" si="8"/>
        <v>  328,967.29 </v>
      </c>
      <c r="E68" s="66" t="str">
        <f t="shared" si="2"/>
        <v>$28,001.78</v>
      </c>
      <c r="F68" s="65" t="str">
        <f t="shared" si="3"/>
        <v>  4,301.25 </v>
      </c>
      <c r="G68" s="66" t="str">
        <f t="shared" ref="G68:H68" si="106">+G67</f>
        <v>$32,303.03</v>
      </c>
      <c r="H68" s="66" t="str">
        <f t="shared" si="106"/>
        <v>$32,303.03</v>
      </c>
      <c r="I68" s="67"/>
      <c r="J68" s="64">
        <v>50.0</v>
      </c>
      <c r="K68" s="58" t="s">
        <v>132</v>
      </c>
      <c r="L68" s="65" t="str">
        <f t="shared" si="10"/>
        <v>  342,359.46 </v>
      </c>
      <c r="M68" s="66" t="str">
        <f t="shared" si="5"/>
        <v>$28,750.67</v>
      </c>
      <c r="N68" s="65" t="str">
        <f t="shared" si="6"/>
        <v>  5,388.64 </v>
      </c>
      <c r="O68" s="70" t="str">
        <f t="shared" ref="O68:P68" si="107">+O67</f>
        <v>$34,139.31</v>
      </c>
      <c r="P68" s="70" t="str">
        <f t="shared" si="107"/>
        <v>$34,139.31</v>
      </c>
    </row>
    <row r="69" ht="14.25" customHeight="1">
      <c r="B69" s="64">
        <v>51.0</v>
      </c>
      <c r="C69" s="58" t="s">
        <v>133</v>
      </c>
      <c r="D69" s="65" t="str">
        <f t="shared" si="8"/>
        <v>  300,965.51 </v>
      </c>
      <c r="E69" s="66" t="str">
        <f t="shared" si="2"/>
        <v>$28,367.90</v>
      </c>
      <c r="F69" s="65" t="str">
        <f t="shared" si="3"/>
        <v>  3,935.13 </v>
      </c>
      <c r="G69" s="66" t="str">
        <f t="shared" ref="G69:H69" si="108">+G68</f>
        <v>$32,303.03</v>
      </c>
      <c r="H69" s="66" t="str">
        <f t="shared" si="108"/>
        <v>$32,303.03</v>
      </c>
      <c r="I69" s="67"/>
      <c r="J69" s="64">
        <v>51.0</v>
      </c>
      <c r="K69" s="58" t="s">
        <v>133</v>
      </c>
      <c r="L69" s="65" t="str">
        <f t="shared" si="10"/>
        <v>  313,608.79 </v>
      </c>
      <c r="M69" s="66" t="str">
        <f t="shared" si="5"/>
        <v>$29,203.20</v>
      </c>
      <c r="N69" s="65" t="str">
        <f t="shared" si="6"/>
        <v>  4,936.12 </v>
      </c>
      <c r="O69" s="70" t="str">
        <f t="shared" ref="O69:P69" si="109">+O68</f>
        <v>$34,139.31</v>
      </c>
      <c r="P69" s="70" t="str">
        <f t="shared" si="109"/>
        <v>$34,139.31</v>
      </c>
    </row>
    <row r="70" ht="14.25" customHeight="1">
      <c r="B70" s="64">
        <v>52.0</v>
      </c>
      <c r="C70" s="58" t="s">
        <v>134</v>
      </c>
      <c r="D70" s="65" t="str">
        <f t="shared" si="8"/>
        <v>  272,597.61 </v>
      </c>
      <c r="E70" s="66" t="str">
        <f t="shared" si="2"/>
        <v>$28,738.81</v>
      </c>
      <c r="F70" s="65" t="str">
        <f t="shared" si="3"/>
        <v>  3,564.22 </v>
      </c>
      <c r="G70" s="66" t="str">
        <f t="shared" ref="G70:H70" si="110">+G69</f>
        <v>$32,303.03</v>
      </c>
      <c r="H70" s="66" t="str">
        <f t="shared" si="110"/>
        <v>$32,303.03</v>
      </c>
      <c r="I70" s="67"/>
      <c r="J70" s="64">
        <v>52.0</v>
      </c>
      <c r="K70" s="58" t="s">
        <v>134</v>
      </c>
      <c r="L70" s="65" t="str">
        <f t="shared" si="10"/>
        <v>  284,405.60 </v>
      </c>
      <c r="M70" s="66" t="str">
        <f t="shared" si="5"/>
        <v>$29,662.85</v>
      </c>
      <c r="N70" s="65" t="str">
        <f t="shared" si="6"/>
        <v>  4,476.47 </v>
      </c>
      <c r="O70" s="70" t="str">
        <f t="shared" ref="O70:P70" si="111">+O69</f>
        <v>$34,139.31</v>
      </c>
      <c r="P70" s="70" t="str">
        <f t="shared" si="111"/>
        <v>$34,139.31</v>
      </c>
    </row>
    <row r="71" ht="14.25" customHeight="1">
      <c r="B71" s="64">
        <v>53.0</v>
      </c>
      <c r="C71" s="58" t="s">
        <v>135</v>
      </c>
      <c r="D71" s="65" t="str">
        <f t="shared" si="8"/>
        <v>  243,858.79 </v>
      </c>
      <c r="E71" s="66" t="str">
        <f t="shared" si="2"/>
        <v>$29,114.58</v>
      </c>
      <c r="F71" s="65" t="str">
        <f t="shared" si="3"/>
        <v>  3,188.46 </v>
      </c>
      <c r="G71" s="66" t="str">
        <f t="shared" ref="G71:H71" si="112">+G70</f>
        <v>$32,303.03</v>
      </c>
      <c r="H71" s="66" t="str">
        <f t="shared" si="112"/>
        <v>$32,303.03</v>
      </c>
      <c r="I71" s="67"/>
      <c r="J71" s="64">
        <v>53.0</v>
      </c>
      <c r="K71" s="58" t="s">
        <v>135</v>
      </c>
      <c r="L71" s="65" t="str">
        <f t="shared" si="10"/>
        <v>  254,742.75 </v>
      </c>
      <c r="M71" s="66" t="str">
        <f t="shared" si="5"/>
        <v>$30,129.73</v>
      </c>
      <c r="N71" s="65" t="str">
        <f t="shared" si="6"/>
        <v>  4,009.58 </v>
      </c>
      <c r="O71" s="70" t="str">
        <f t="shared" ref="O71:P71" si="113">+O70</f>
        <v>$34,139.31</v>
      </c>
      <c r="P71" s="70" t="str">
        <f t="shared" si="113"/>
        <v>$34,139.31</v>
      </c>
    </row>
    <row r="72" ht="14.25" customHeight="1">
      <c r="B72" s="64">
        <v>54.0</v>
      </c>
      <c r="C72" s="58" t="s">
        <v>136</v>
      </c>
      <c r="D72" s="65" t="str">
        <f t="shared" si="8"/>
        <v>  214,744.22 </v>
      </c>
      <c r="E72" s="66" t="str">
        <f t="shared" si="2"/>
        <v>$29,495.25</v>
      </c>
      <c r="F72" s="65" t="str">
        <f t="shared" si="3"/>
        <v>  2,807.78 </v>
      </c>
      <c r="G72" s="66" t="str">
        <f t="shared" ref="G72:H72" si="114">+G71</f>
        <v>$32,303.03</v>
      </c>
      <c r="H72" s="66" t="str">
        <f t="shared" si="114"/>
        <v>$32,303.03</v>
      </c>
      <c r="I72" s="67"/>
      <c r="J72" s="64">
        <v>54.0</v>
      </c>
      <c r="K72" s="58" t="s">
        <v>136</v>
      </c>
      <c r="L72" s="65" t="str">
        <f t="shared" si="10"/>
        <v>  224,613.01 </v>
      </c>
      <c r="M72" s="66" t="str">
        <f t="shared" si="5"/>
        <v>$30,603.97</v>
      </c>
      <c r="N72" s="65" t="str">
        <f t="shared" si="6"/>
        <v>  3,535.35 </v>
      </c>
      <c r="O72" s="70" t="str">
        <f t="shared" ref="O72:P72" si="115">+O71</f>
        <v>$34,139.31</v>
      </c>
      <c r="P72" s="70" t="str">
        <f t="shared" si="115"/>
        <v>$34,139.31</v>
      </c>
    </row>
    <row r="73" ht="14.25" customHeight="1">
      <c r="B73" s="64">
        <v>55.0</v>
      </c>
      <c r="C73" s="58" t="s">
        <v>137</v>
      </c>
      <c r="D73" s="65" t="str">
        <f t="shared" si="8"/>
        <v>  185,248.97 </v>
      </c>
      <c r="E73" s="66" t="str">
        <f t="shared" si="2"/>
        <v>$29,880.90</v>
      </c>
      <c r="F73" s="65" t="str">
        <f t="shared" si="3"/>
        <v>  2,422.13 </v>
      </c>
      <c r="G73" s="66" t="str">
        <f t="shared" ref="G73:H73" si="116">+G72</f>
        <v>$32,303.03</v>
      </c>
      <c r="H73" s="66" t="str">
        <f t="shared" si="116"/>
        <v>$32,303.03</v>
      </c>
      <c r="I73" s="67"/>
      <c r="J73" s="64">
        <v>55.0</v>
      </c>
      <c r="K73" s="58" t="s">
        <v>137</v>
      </c>
      <c r="L73" s="65" t="str">
        <f t="shared" si="10"/>
        <v>  194,009.04 </v>
      </c>
      <c r="M73" s="66" t="str">
        <f t="shared" si="5"/>
        <v>$31,085.67</v>
      </c>
      <c r="N73" s="65" t="str">
        <f t="shared" si="6"/>
        <v>  3,053.65 </v>
      </c>
      <c r="O73" s="70" t="str">
        <f t="shared" ref="O73:P73" si="117">+O72</f>
        <v>$34,139.31</v>
      </c>
      <c r="P73" s="70" t="str">
        <f t="shared" si="117"/>
        <v>$34,139.31</v>
      </c>
    </row>
    <row r="74" ht="14.25" customHeight="1">
      <c r="B74" s="64">
        <v>56.0</v>
      </c>
      <c r="C74" s="58" t="s">
        <v>138</v>
      </c>
      <c r="D74" s="65" t="str">
        <f t="shared" si="8"/>
        <v>  155,368.07 </v>
      </c>
      <c r="E74" s="66" t="str">
        <f t="shared" si="2"/>
        <v>$30,271.59</v>
      </c>
      <c r="F74" s="65" t="str">
        <f t="shared" si="3"/>
        <v>  2,031.44 </v>
      </c>
      <c r="G74" s="66" t="str">
        <f t="shared" ref="G74:H74" si="118">+G73</f>
        <v>$32,303.03</v>
      </c>
      <c r="H74" s="66" t="str">
        <f t="shared" si="118"/>
        <v>$32,303.03</v>
      </c>
      <c r="I74" s="67"/>
      <c r="J74" s="64">
        <v>56.0</v>
      </c>
      <c r="K74" s="58" t="s">
        <v>138</v>
      </c>
      <c r="L74" s="65" t="str">
        <f t="shared" si="10"/>
        <v>  162,923.38 </v>
      </c>
      <c r="M74" s="66" t="str">
        <f t="shared" si="5"/>
        <v>$31,574.95</v>
      </c>
      <c r="N74" s="65" t="str">
        <f t="shared" si="6"/>
        <v>  2,564.37 </v>
      </c>
      <c r="O74" s="70" t="str">
        <f t="shared" ref="O74:P74" si="119">+O73</f>
        <v>$34,139.31</v>
      </c>
      <c r="P74" s="70" t="str">
        <f t="shared" si="119"/>
        <v>$34,139.31</v>
      </c>
    </row>
    <row r="75" ht="14.25" customHeight="1">
      <c r="B75" s="64">
        <v>57.0</v>
      </c>
      <c r="C75" s="58" t="s">
        <v>139</v>
      </c>
      <c r="D75" s="65" t="str">
        <f t="shared" si="8"/>
        <v>  125,096.48 </v>
      </c>
      <c r="E75" s="66" t="str">
        <f t="shared" si="2"/>
        <v>$30,667.39</v>
      </c>
      <c r="F75" s="65" t="str">
        <f t="shared" si="3"/>
        <v>  1,635.64 </v>
      </c>
      <c r="G75" s="66" t="str">
        <f t="shared" ref="G75:H75" si="120">+G74</f>
        <v>$32,303.03</v>
      </c>
      <c r="H75" s="66" t="str">
        <f t="shared" si="120"/>
        <v>$32,303.03</v>
      </c>
      <c r="I75" s="67"/>
      <c r="J75" s="64">
        <v>57.0</v>
      </c>
      <c r="K75" s="58" t="s">
        <v>139</v>
      </c>
      <c r="L75" s="65" t="str">
        <f t="shared" si="10"/>
        <v>  131,348.43 </v>
      </c>
      <c r="M75" s="66" t="str">
        <f t="shared" si="5"/>
        <v>$32,071.93</v>
      </c>
      <c r="N75" s="65" t="str">
        <f t="shared" si="6"/>
        <v>  2,067.39 </v>
      </c>
      <c r="O75" s="70" t="str">
        <f t="shared" ref="O75:P75" si="121">+O74</f>
        <v>$34,139.31</v>
      </c>
      <c r="P75" s="70" t="str">
        <f t="shared" si="121"/>
        <v>$34,139.31</v>
      </c>
    </row>
    <row r="76" ht="14.25" customHeight="1">
      <c r="B76" s="64">
        <v>58.0</v>
      </c>
      <c r="C76" s="58" t="s">
        <v>140</v>
      </c>
      <c r="D76" s="65" t="str">
        <f t="shared" si="8"/>
        <v>  94,429.08 </v>
      </c>
      <c r="E76" s="66" t="str">
        <f t="shared" si="2"/>
        <v>$31,068.37</v>
      </c>
      <c r="F76" s="65" t="str">
        <f t="shared" si="3"/>
        <v>  1,234.66 </v>
      </c>
      <c r="G76" s="66" t="str">
        <f t="shared" ref="G76:H76" si="122">+G75</f>
        <v>$32,303.03</v>
      </c>
      <c r="H76" s="66" t="str">
        <f t="shared" si="122"/>
        <v>$32,303.03</v>
      </c>
      <c r="I76" s="67"/>
      <c r="J76" s="64">
        <v>58.0</v>
      </c>
      <c r="K76" s="58" t="s">
        <v>140</v>
      </c>
      <c r="L76" s="65" t="str">
        <f t="shared" si="10"/>
        <v>  99,276.51 </v>
      </c>
      <c r="M76" s="66" t="str">
        <f t="shared" si="5"/>
        <v>$32,576.73</v>
      </c>
      <c r="N76" s="65" t="str">
        <f t="shared" si="6"/>
        <v>  1,562.59 </v>
      </c>
      <c r="O76" s="70" t="str">
        <f t="shared" ref="O76:P76" si="123">+O75</f>
        <v>$34,139.31</v>
      </c>
      <c r="P76" s="70" t="str">
        <f t="shared" si="123"/>
        <v>$34,139.31</v>
      </c>
    </row>
    <row r="77" ht="14.25" customHeight="1">
      <c r="B77" s="64">
        <v>59.0</v>
      </c>
      <c r="C77" s="58" t="s">
        <v>141</v>
      </c>
      <c r="D77" s="65" t="str">
        <f t="shared" si="8"/>
        <v>  63,360.71 </v>
      </c>
      <c r="E77" s="66" t="str">
        <f t="shared" si="2"/>
        <v>$31,474.59</v>
      </c>
      <c r="F77" s="65" t="str">
        <f t="shared" si="3"/>
        <v>  828.44 </v>
      </c>
      <c r="G77" s="66" t="str">
        <f t="shared" ref="G77:H77" si="124">+G76</f>
        <v>$32,303.03</v>
      </c>
      <c r="H77" s="66" t="str">
        <f t="shared" si="124"/>
        <v>$32,303.03</v>
      </c>
      <c r="I77" s="67"/>
      <c r="J77" s="64">
        <v>59.0</v>
      </c>
      <c r="K77" s="58" t="s">
        <v>141</v>
      </c>
      <c r="L77" s="65" t="str">
        <f t="shared" si="10"/>
        <v>  66,699.78 </v>
      </c>
      <c r="M77" s="66" t="str">
        <f t="shared" si="5"/>
        <v>$33,089.48</v>
      </c>
      <c r="N77" s="65" t="str">
        <f t="shared" si="6"/>
        <v>  1,049.84 </v>
      </c>
      <c r="O77" s="70" t="str">
        <f t="shared" ref="O77:P77" si="125">+O76</f>
        <v>$34,139.31</v>
      </c>
      <c r="P77" s="70" t="str">
        <f t="shared" si="125"/>
        <v>$34,139.31</v>
      </c>
    </row>
    <row r="78" ht="14.25" customHeight="1">
      <c r="B78" s="64">
        <v>60.0</v>
      </c>
      <c r="C78" s="58" t="s">
        <v>142</v>
      </c>
      <c r="D78" s="65" t="str">
        <f t="shared" si="8"/>
        <v>  31,886.12 </v>
      </c>
      <c r="E78" s="66" t="str">
        <f t="shared" si="2"/>
        <v>$31,886.12</v>
      </c>
      <c r="F78" s="65" t="str">
        <f t="shared" si="3"/>
        <v>  416.91 </v>
      </c>
      <c r="G78" s="66" t="str">
        <f t="shared" ref="G78:H78" si="126">+G77</f>
        <v>$32,303.03</v>
      </c>
      <c r="H78" s="66" t="str">
        <f t="shared" si="126"/>
        <v>$32,303.03</v>
      </c>
      <c r="I78" s="67"/>
      <c r="J78" s="64">
        <v>60.0</v>
      </c>
      <c r="K78" s="58" t="s">
        <v>142</v>
      </c>
      <c r="L78" s="65" t="str">
        <f t="shared" si="10"/>
        <v>  33,610.30 </v>
      </c>
      <c r="M78" s="66" t="str">
        <f t="shared" si="5"/>
        <v>$33,610.30</v>
      </c>
      <c r="N78" s="65" t="str">
        <f t="shared" si="6"/>
        <v>  529.02 </v>
      </c>
      <c r="O78" s="70" t="str">
        <f t="shared" ref="O78:P78" si="127">+O77</f>
        <v>$34,139.31</v>
      </c>
      <c r="P78" s="70" t="str">
        <f t="shared" si="127"/>
        <v>$34,139.31</v>
      </c>
    </row>
    <row r="79" ht="14.25" customHeight="1">
      <c r="B79" s="67"/>
      <c r="C79" s="67"/>
      <c r="D79" s="67"/>
      <c r="E79" s="67"/>
      <c r="F79" s="67"/>
      <c r="G79" s="72"/>
      <c r="H79" s="67"/>
      <c r="I79" s="67"/>
      <c r="L79" s="73"/>
      <c r="M79" s="72"/>
      <c r="N79" s="73"/>
    </row>
    <row r="80" ht="14.25" customHeight="1">
      <c r="B80" s="67"/>
      <c r="C80" s="67"/>
      <c r="D80" s="67"/>
      <c r="E80" s="67"/>
      <c r="F80" s="67"/>
      <c r="G80" s="72"/>
      <c r="H80" s="67"/>
      <c r="I80" s="67"/>
      <c r="L80" s="73"/>
      <c r="M80" s="72"/>
    </row>
    <row r="81" ht="14.25" customHeight="1">
      <c r="H81" s="67"/>
      <c r="I81" s="67"/>
      <c r="L81" s="73"/>
      <c r="M81" s="72"/>
    </row>
    <row r="82" ht="14.25" customHeight="1">
      <c r="L82" s="73"/>
      <c r="M82" s="72"/>
    </row>
    <row r="83" ht="14.25" customHeight="1">
      <c r="L83" s="73"/>
      <c r="M83" s="72"/>
    </row>
    <row r="84" ht="14.25" customHeight="1">
      <c r="L84" s="73"/>
      <c r="M84" s="72"/>
    </row>
    <row r="85" ht="14.25" customHeight="1">
      <c r="L85" s="73"/>
      <c r="M85" s="72"/>
    </row>
    <row r="86" ht="14.25" customHeight="1">
      <c r="L86" s="73"/>
      <c r="M86" s="72"/>
    </row>
    <row r="87" ht="14.25" customHeight="1">
      <c r="L87" s="73"/>
      <c r="M87" s="72"/>
    </row>
    <row r="88" ht="14.25" customHeight="1">
      <c r="L88" s="73"/>
      <c r="M88" s="72"/>
    </row>
    <row r="89" ht="14.25" customHeight="1">
      <c r="L89" s="73"/>
      <c r="M89" s="72"/>
    </row>
    <row r="90" ht="14.25" customHeight="1">
      <c r="L90" s="73"/>
      <c r="M90" s="72"/>
    </row>
    <row r="91" ht="14.25" customHeight="1">
      <c r="L91" s="73"/>
      <c r="M91" s="72"/>
    </row>
    <row r="92" ht="14.25" customHeight="1">
      <c r="L92" s="73"/>
      <c r="M92" s="72"/>
    </row>
    <row r="93" ht="14.25" customHeight="1">
      <c r="L93" s="73"/>
      <c r="M93" s="72"/>
    </row>
    <row r="94" ht="14.25" customHeight="1">
      <c r="L94" s="73"/>
      <c r="M94" s="72"/>
    </row>
    <row r="95" ht="14.25" customHeight="1">
      <c r="B95" s="74"/>
      <c r="D95" s="75"/>
      <c r="E95" s="76"/>
      <c r="F95" s="75"/>
      <c r="G95" s="76"/>
      <c r="L95" s="73"/>
      <c r="M95" s="72"/>
      <c r="O95" s="77"/>
    </row>
    <row r="96" ht="14.25" customHeight="1">
      <c r="B96" s="74"/>
      <c r="D96" s="75"/>
      <c r="E96" s="76"/>
      <c r="F96" s="75"/>
      <c r="G96" s="76"/>
      <c r="L96" s="77"/>
      <c r="M96" s="72"/>
      <c r="O96" s="77"/>
    </row>
    <row r="97" ht="14.25" customHeight="1">
      <c r="B97" s="74"/>
      <c r="D97" s="75"/>
      <c r="E97" s="76"/>
      <c r="F97" s="75"/>
      <c r="G97" s="76"/>
      <c r="L97" s="77"/>
      <c r="M97" s="72"/>
      <c r="O97" s="77"/>
    </row>
    <row r="98" ht="14.25" customHeight="1">
      <c r="B98" s="74"/>
      <c r="D98" s="75"/>
      <c r="E98" s="76"/>
      <c r="F98" s="75"/>
      <c r="G98" s="76"/>
      <c r="L98" s="77"/>
      <c r="M98" s="72"/>
      <c r="O98" s="77"/>
    </row>
    <row r="99" ht="14.25" customHeight="1">
      <c r="B99" s="74"/>
      <c r="D99" s="75"/>
      <c r="E99" s="76"/>
      <c r="F99" s="75"/>
      <c r="G99" s="76"/>
      <c r="L99" s="77"/>
      <c r="M99" s="72"/>
      <c r="O99" s="77"/>
    </row>
    <row r="100" ht="14.25" customHeight="1">
      <c r="B100" s="74"/>
      <c r="D100" s="75"/>
      <c r="E100" s="76"/>
      <c r="F100" s="75"/>
      <c r="G100" s="76"/>
      <c r="L100" s="77"/>
      <c r="M100" s="72"/>
      <c r="O100" s="77"/>
    </row>
    <row r="101" ht="14.25" customHeight="1">
      <c r="B101" s="74"/>
      <c r="D101" s="75"/>
      <c r="E101" s="76"/>
      <c r="F101" s="75"/>
      <c r="G101" s="76"/>
      <c r="L101" s="77"/>
      <c r="M101" s="72"/>
      <c r="O101" s="77"/>
    </row>
    <row r="102" ht="14.25" customHeight="1">
      <c r="B102" s="74"/>
      <c r="D102" s="75"/>
      <c r="E102" s="76"/>
      <c r="F102" s="75"/>
      <c r="G102" s="76"/>
      <c r="L102" s="77"/>
      <c r="M102" s="72"/>
      <c r="O102" s="77"/>
      <c r="P102" s="77"/>
    </row>
    <row r="103" ht="14.25" customHeight="1">
      <c r="B103" s="74"/>
      <c r="D103" s="75"/>
      <c r="E103" s="76"/>
      <c r="F103" s="75"/>
      <c r="G103" s="76"/>
      <c r="L103" s="77"/>
      <c r="M103" s="72"/>
      <c r="O103" s="77"/>
      <c r="P103" s="77"/>
    </row>
    <row r="104" ht="14.25" customHeight="1">
      <c r="B104" s="74"/>
      <c r="D104" s="75"/>
      <c r="E104" s="76"/>
      <c r="F104" s="75"/>
      <c r="G104" s="76"/>
      <c r="L104" s="77"/>
      <c r="M104" s="72"/>
      <c r="O104" s="77"/>
      <c r="P104" s="77"/>
    </row>
    <row r="105" ht="14.25" customHeight="1">
      <c r="B105" s="74"/>
      <c r="D105" s="75"/>
      <c r="E105" s="76"/>
      <c r="F105" s="75"/>
      <c r="G105" s="76"/>
      <c r="L105" s="77"/>
      <c r="M105" s="72"/>
      <c r="O105" s="77"/>
      <c r="P105" s="77"/>
    </row>
    <row r="106" ht="14.25" customHeight="1">
      <c r="B106" s="74"/>
      <c r="D106" s="75"/>
      <c r="E106" s="76"/>
      <c r="F106" s="75"/>
      <c r="G106" s="76"/>
      <c r="L106" s="77"/>
      <c r="M106" s="72"/>
      <c r="O106" s="77"/>
      <c r="P106" s="77"/>
    </row>
    <row r="107" ht="14.25" customHeight="1">
      <c r="B107" s="74"/>
      <c r="D107" s="75"/>
      <c r="E107" s="76"/>
      <c r="F107" s="75"/>
      <c r="G107" s="76"/>
      <c r="L107" s="77"/>
      <c r="M107" s="72"/>
      <c r="O107" s="77"/>
      <c r="P107" s="77"/>
    </row>
    <row r="108" ht="14.25" customHeight="1">
      <c r="B108" s="74"/>
      <c r="D108" s="75"/>
      <c r="E108" s="76"/>
      <c r="F108" s="75"/>
      <c r="G108" s="76"/>
      <c r="L108" s="77"/>
      <c r="M108" s="72"/>
      <c r="O108" s="77"/>
      <c r="P108" s="77"/>
    </row>
    <row r="109" ht="14.25" customHeight="1">
      <c r="B109" s="74"/>
      <c r="D109" s="75"/>
      <c r="E109" s="76"/>
      <c r="F109" s="75"/>
      <c r="G109" s="76"/>
      <c r="L109" s="77"/>
      <c r="M109" s="72"/>
      <c r="O109" s="77"/>
      <c r="P109" s="77"/>
    </row>
    <row r="110" ht="14.25" customHeight="1">
      <c r="B110" s="74"/>
      <c r="D110" s="75"/>
      <c r="E110" s="76"/>
      <c r="F110" s="75"/>
      <c r="G110" s="76"/>
      <c r="L110" s="77"/>
      <c r="M110" s="72"/>
      <c r="O110" s="77"/>
      <c r="P110" s="77"/>
    </row>
    <row r="111" ht="14.25" customHeight="1">
      <c r="B111" s="74"/>
      <c r="D111" s="75"/>
      <c r="E111" s="76"/>
      <c r="F111" s="75"/>
      <c r="G111" s="76"/>
      <c r="L111" s="77"/>
      <c r="M111" s="72"/>
      <c r="O111" s="77"/>
      <c r="P111" s="77"/>
    </row>
    <row r="112" ht="14.25" customHeight="1">
      <c r="B112" s="74"/>
      <c r="D112" s="75"/>
      <c r="E112" s="76"/>
      <c r="F112" s="75"/>
      <c r="G112" s="76"/>
      <c r="L112" s="77"/>
      <c r="M112" s="72"/>
      <c r="O112" s="77"/>
      <c r="P112" s="77"/>
    </row>
    <row r="113" ht="14.25" customHeight="1">
      <c r="B113" s="74"/>
      <c r="D113" s="75"/>
      <c r="E113" s="76"/>
      <c r="F113" s="75"/>
      <c r="G113" s="76"/>
      <c r="L113" s="77"/>
      <c r="M113" s="72"/>
      <c r="O113" s="77"/>
      <c r="P113" s="77"/>
    </row>
    <row r="114" ht="14.25" customHeight="1">
      <c r="B114" s="74"/>
      <c r="D114" s="75"/>
      <c r="E114" s="76"/>
      <c r="F114" s="75"/>
      <c r="G114" s="76"/>
      <c r="L114" s="77"/>
      <c r="M114" s="72"/>
      <c r="O114" s="77"/>
      <c r="P114" s="77"/>
    </row>
    <row r="115" ht="14.25" customHeight="1">
      <c r="B115" s="74"/>
      <c r="D115" s="75"/>
      <c r="E115" s="76"/>
      <c r="F115" s="75"/>
      <c r="G115" s="76"/>
      <c r="L115" s="77"/>
      <c r="M115" s="72"/>
      <c r="O115" s="77"/>
      <c r="P115" s="77"/>
    </row>
    <row r="116" ht="14.25" customHeight="1">
      <c r="B116" s="74"/>
      <c r="D116" s="75"/>
      <c r="E116" s="76"/>
      <c r="F116" s="75"/>
      <c r="G116" s="76"/>
      <c r="L116" s="77"/>
      <c r="M116" s="72"/>
      <c r="O116" s="77"/>
      <c r="P116" s="77"/>
    </row>
    <row r="117" ht="14.25" customHeight="1">
      <c r="B117" s="74"/>
      <c r="D117" s="75"/>
      <c r="E117" s="76"/>
      <c r="F117" s="75"/>
      <c r="G117" s="76"/>
      <c r="M117" s="72"/>
    </row>
    <row r="118" ht="14.25" customHeight="1">
      <c r="B118" s="74"/>
      <c r="D118" s="75"/>
      <c r="E118" s="76"/>
      <c r="F118" s="75"/>
      <c r="G118" s="76"/>
      <c r="M118" s="72"/>
    </row>
    <row r="119" ht="14.25" customHeight="1">
      <c r="B119" s="74"/>
      <c r="D119" s="75"/>
      <c r="E119" s="76"/>
      <c r="F119" s="75"/>
      <c r="G119" s="76"/>
      <c r="M119" s="72"/>
    </row>
    <row r="120" ht="14.25" customHeight="1">
      <c r="B120" s="74"/>
      <c r="D120" s="75"/>
      <c r="E120" s="76"/>
      <c r="F120" s="75"/>
      <c r="G120" s="76"/>
      <c r="M120" s="72"/>
    </row>
    <row r="121" ht="14.25" customHeight="1">
      <c r="B121" s="74"/>
      <c r="D121" s="75"/>
      <c r="E121" s="76"/>
      <c r="F121" s="75"/>
      <c r="G121" s="76"/>
      <c r="M121" s="72"/>
    </row>
    <row r="122" ht="14.25" customHeight="1">
      <c r="B122" s="74"/>
      <c r="D122" s="75"/>
      <c r="E122" s="76"/>
      <c r="F122" s="75"/>
      <c r="G122" s="76"/>
      <c r="M122" s="72"/>
    </row>
    <row r="123" ht="14.25" customHeight="1">
      <c r="B123" s="74"/>
      <c r="D123" s="75"/>
      <c r="E123" s="76"/>
      <c r="F123" s="75"/>
      <c r="G123" s="76"/>
      <c r="M123" s="72"/>
    </row>
    <row r="124" ht="14.25" customHeight="1">
      <c r="B124" s="74"/>
      <c r="D124" s="75"/>
      <c r="E124" s="76"/>
      <c r="F124" s="75"/>
      <c r="G124" s="76"/>
      <c r="M124" s="72"/>
    </row>
    <row r="125" ht="14.25" customHeight="1">
      <c r="B125" s="74"/>
      <c r="D125" s="75"/>
      <c r="E125" s="76"/>
      <c r="F125" s="75"/>
      <c r="G125" s="76"/>
      <c r="M125" s="72"/>
    </row>
    <row r="126" ht="14.25" customHeight="1">
      <c r="B126" s="74"/>
      <c r="D126" s="75"/>
      <c r="E126" s="76"/>
      <c r="F126" s="75"/>
      <c r="G126" s="76"/>
      <c r="M126" s="72"/>
    </row>
    <row r="127" ht="14.25" customHeight="1">
      <c r="B127" s="74"/>
      <c r="D127" s="75"/>
      <c r="E127" s="76"/>
      <c r="F127" s="75"/>
      <c r="G127" s="76"/>
      <c r="M127" s="72"/>
    </row>
    <row r="128" ht="14.25" customHeight="1">
      <c r="B128" s="74"/>
      <c r="D128" s="75"/>
      <c r="E128" s="76"/>
      <c r="F128" s="75"/>
      <c r="G128" s="76"/>
      <c r="M128" s="72"/>
    </row>
    <row r="129" ht="14.25" customHeight="1">
      <c r="B129" s="74"/>
      <c r="D129" s="75"/>
      <c r="E129" s="76"/>
      <c r="F129" s="75"/>
      <c r="G129" s="76"/>
      <c r="M129" s="72"/>
    </row>
    <row r="130" ht="14.25" customHeight="1">
      <c r="B130" s="74"/>
      <c r="D130" s="75"/>
      <c r="E130" s="76"/>
      <c r="F130" s="75"/>
      <c r="G130" s="76"/>
      <c r="M130" s="72"/>
    </row>
    <row r="131" ht="14.25" customHeight="1">
      <c r="B131" s="74"/>
      <c r="D131" s="75"/>
      <c r="E131" s="76"/>
      <c r="F131" s="75"/>
      <c r="G131" s="76"/>
      <c r="M131" s="72"/>
    </row>
    <row r="132" ht="14.25" customHeight="1">
      <c r="B132" s="74"/>
      <c r="D132" s="75"/>
      <c r="E132" s="76"/>
      <c r="F132" s="75"/>
      <c r="G132" s="76"/>
      <c r="M132" s="72"/>
    </row>
    <row r="133" ht="14.25" customHeight="1">
      <c r="B133" s="74"/>
      <c r="D133" s="75"/>
      <c r="E133" s="76"/>
      <c r="F133" s="75"/>
      <c r="G133" s="76"/>
      <c r="M133" s="72"/>
    </row>
    <row r="134" ht="14.25" customHeight="1">
      <c r="B134" s="74"/>
      <c r="D134" s="75"/>
      <c r="E134" s="76"/>
      <c r="F134" s="75"/>
      <c r="G134" s="76"/>
      <c r="M134" s="72"/>
    </row>
    <row r="135" ht="14.25" customHeight="1">
      <c r="B135" s="74"/>
      <c r="D135" s="75"/>
      <c r="E135" s="76"/>
      <c r="F135" s="75"/>
      <c r="G135" s="76"/>
      <c r="M135" s="72"/>
    </row>
    <row r="136" ht="14.25" customHeight="1">
      <c r="B136" s="74"/>
      <c r="D136" s="75"/>
      <c r="E136" s="76"/>
      <c r="F136" s="75"/>
      <c r="G136" s="76"/>
      <c r="M136" s="72"/>
    </row>
    <row r="137" ht="14.25" customHeight="1">
      <c r="B137" s="74"/>
      <c r="D137" s="75"/>
      <c r="E137" s="76"/>
      <c r="F137" s="75"/>
      <c r="G137" s="76"/>
      <c r="M137" s="72"/>
    </row>
    <row r="138" ht="14.25" customHeight="1">
      <c r="B138" s="74"/>
      <c r="D138" s="75"/>
      <c r="E138" s="76"/>
      <c r="F138" s="75"/>
      <c r="G138" s="76"/>
      <c r="M138" s="72"/>
    </row>
    <row r="139" ht="14.25" customHeight="1">
      <c r="B139" s="74"/>
      <c r="D139" s="75"/>
      <c r="E139" s="76"/>
      <c r="F139" s="75"/>
      <c r="G139" s="76"/>
      <c r="M139" s="72"/>
    </row>
    <row r="140" ht="14.25" customHeight="1">
      <c r="B140" s="74"/>
      <c r="D140" s="75"/>
      <c r="E140" s="76"/>
      <c r="F140" s="75"/>
      <c r="G140" s="76"/>
      <c r="M140" s="72"/>
    </row>
    <row r="141" ht="14.25" customHeight="1">
      <c r="B141" s="74"/>
      <c r="D141" s="75"/>
      <c r="E141" s="76"/>
      <c r="F141" s="75"/>
      <c r="G141" s="76"/>
      <c r="M141" s="72"/>
    </row>
    <row r="142" ht="14.25" customHeight="1">
      <c r="B142" s="74"/>
      <c r="D142" s="75"/>
      <c r="E142" s="76"/>
      <c r="F142" s="75"/>
      <c r="G142" s="76"/>
      <c r="M142" s="72"/>
    </row>
    <row r="143" ht="14.25" customHeight="1">
      <c r="B143" s="74"/>
      <c r="D143" s="75"/>
      <c r="E143" s="76"/>
      <c r="F143" s="75"/>
      <c r="G143" s="76"/>
      <c r="M143" s="72"/>
    </row>
    <row r="144" ht="14.25" customHeight="1">
      <c r="B144" s="74"/>
      <c r="D144" s="75"/>
      <c r="E144" s="76"/>
      <c r="F144" s="75"/>
      <c r="G144" s="76"/>
      <c r="M144" s="72"/>
    </row>
    <row r="145" ht="14.25" customHeight="1">
      <c r="B145" s="74"/>
      <c r="D145" s="75"/>
      <c r="E145" s="76"/>
      <c r="F145" s="75"/>
      <c r="G145" s="76"/>
      <c r="M145" s="72"/>
    </row>
    <row r="146" ht="14.25" customHeight="1">
      <c r="B146" s="74"/>
      <c r="D146" s="75"/>
      <c r="E146" s="76"/>
      <c r="F146" s="75"/>
      <c r="G146" s="76"/>
      <c r="M146" s="72"/>
    </row>
    <row r="147" ht="14.25" customHeight="1">
      <c r="B147" s="74"/>
      <c r="D147" s="75"/>
      <c r="E147" s="76"/>
      <c r="F147" s="75"/>
      <c r="G147" s="76"/>
      <c r="M147" s="72"/>
    </row>
    <row r="148" ht="14.25" customHeight="1">
      <c r="B148" s="74"/>
      <c r="D148" s="75"/>
      <c r="E148" s="76"/>
      <c r="F148" s="75"/>
      <c r="G148" s="76"/>
      <c r="M148" s="72"/>
    </row>
    <row r="149" ht="14.25" customHeight="1">
      <c r="B149" s="74"/>
      <c r="D149" s="75"/>
      <c r="E149" s="76"/>
      <c r="F149" s="75"/>
      <c r="G149" s="76"/>
    </row>
    <row r="150" ht="14.25" customHeight="1">
      <c r="B150" s="74"/>
      <c r="D150" s="75"/>
      <c r="E150" s="76"/>
      <c r="F150" s="75"/>
      <c r="G150" s="76"/>
    </row>
    <row r="151" ht="14.25" customHeight="1">
      <c r="B151" s="74"/>
      <c r="D151" s="75"/>
      <c r="E151" s="76"/>
      <c r="F151" s="75"/>
      <c r="G151" s="76"/>
    </row>
    <row r="152" ht="14.25" customHeight="1">
      <c r="B152" s="74"/>
      <c r="D152" s="75"/>
      <c r="E152" s="76"/>
      <c r="F152" s="75"/>
      <c r="G152" s="76"/>
    </row>
    <row r="153" ht="14.25" customHeight="1">
      <c r="B153" s="74"/>
      <c r="D153" s="75"/>
      <c r="E153" s="76"/>
      <c r="F153" s="75"/>
      <c r="G153" s="76"/>
    </row>
    <row r="154" ht="14.25" customHeight="1">
      <c r="B154" s="74"/>
      <c r="D154" s="75"/>
      <c r="E154" s="76"/>
      <c r="F154" s="75"/>
      <c r="G154" s="76"/>
    </row>
    <row r="155" ht="14.25" customHeight="1">
      <c r="F155" s="75"/>
    </row>
    <row r="156" ht="14.25" customHeight="1">
      <c r="F156" s="75"/>
    </row>
    <row r="157" ht="14.25" customHeight="1">
      <c r="F157" s="75"/>
    </row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</sheetData>
  <mergeCells count="36">
    <mergeCell ref="J5:O5"/>
    <mergeCell ref="J6:O6"/>
    <mergeCell ref="J7:O7"/>
    <mergeCell ref="J8:O8"/>
    <mergeCell ref="J9:O9"/>
    <mergeCell ref="J10:O10"/>
    <mergeCell ref="J11:O11"/>
    <mergeCell ref="R4:W4"/>
    <mergeCell ref="R5:W5"/>
    <mergeCell ref="R7:W7"/>
    <mergeCell ref="R8:W8"/>
    <mergeCell ref="R9:W9"/>
    <mergeCell ref="R10:W10"/>
    <mergeCell ref="R11:W11"/>
    <mergeCell ref="B6:G6"/>
    <mergeCell ref="B7:G7"/>
    <mergeCell ref="B8:G8"/>
    <mergeCell ref="B9:G9"/>
    <mergeCell ref="B10:G10"/>
    <mergeCell ref="B11:G11"/>
    <mergeCell ref="B2:H3"/>
    <mergeCell ref="J2:P3"/>
    <mergeCell ref="R2:X3"/>
    <mergeCell ref="B4:G4"/>
    <mergeCell ref="J4:O4"/>
    <mergeCell ref="B5:G5"/>
    <mergeCell ref="R6:W6"/>
    <mergeCell ref="B13:G13"/>
    <mergeCell ref="B12:G12"/>
    <mergeCell ref="J12:O12"/>
    <mergeCell ref="J13:O13"/>
    <mergeCell ref="J16:P17"/>
    <mergeCell ref="R12:W12"/>
    <mergeCell ref="R13:W13"/>
    <mergeCell ref="R16:X17"/>
    <mergeCell ref="B16:H1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2025-01-09T19:42:23Z</dcterms:created>
  <dc:creator>Raymundo PaTo</dc:creator>
</cp:coreProperties>
</file>